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schumacher\Desktop\Data\"/>
    </mc:Choice>
  </mc:AlternateContent>
  <bookViews>
    <workbookView xWindow="0" yWindow="0" windowWidth="24000" windowHeight="8385"/>
  </bookViews>
  <sheets>
    <sheet name="Tables for paper" sheetId="9" r:id="rId1"/>
    <sheet name="Consolidated" sheetId="7" r:id="rId2"/>
    <sheet name="Pivot" sheetId="12" r:id="rId3"/>
    <sheet name="Stata" sheetId="11" r:id="rId4"/>
    <sheet name="Third programme" sheetId="10" r:id="rId5"/>
    <sheet name="T-Bills" sheetId="1" r:id="rId6"/>
    <sheet name="Bonds (Non-ECB)" sheetId="4" r:id="rId7"/>
    <sheet name="Bonds (ECB)" sheetId="3" r:id="rId8"/>
    <sheet name="IMF" sheetId="5" r:id="rId9"/>
    <sheet name="EFSF" sheetId="2" r:id="rId10"/>
    <sheet name="GLF" sheetId="6" r:id="rId11"/>
    <sheet name="Bank of Greece" sheetId="8" r:id="rId12"/>
  </sheets>
  <definedNames>
    <definedName name="_xlnm._FilterDatabase" localSheetId="7" hidden="1">'Bonds (ECB)'!$D$6:$H$24</definedName>
    <definedName name="_xlnm._FilterDatabase" localSheetId="6" hidden="1">'Bonds (Non-ECB)'!$B$6:$H$36</definedName>
    <definedName name="_xlnm._FilterDatabase" localSheetId="1" hidden="1">Consolidated!$B$3:$D$795</definedName>
    <definedName name="_xlnm._FilterDatabase" localSheetId="8" hidden="1">IMF!$B$10:$D$201</definedName>
  </definedNames>
  <calcPr calcId="152511"/>
  <pivotCaches>
    <pivotCache cacheId="0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 l="1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A259" i="7"/>
  <c r="A260" i="7"/>
  <c r="A261" i="7"/>
  <c r="A262" i="7"/>
  <c r="A263" i="7"/>
  <c r="A264" i="7"/>
  <c r="A265" i="7"/>
  <c r="A266" i="7"/>
  <c r="A267" i="7"/>
  <c r="A268" i="7"/>
  <c r="A269" i="7"/>
  <c r="A270" i="7"/>
  <c r="A271" i="7"/>
  <c r="A272" i="7"/>
  <c r="A273" i="7"/>
  <c r="A274" i="7"/>
  <c r="A275" i="7"/>
  <c r="A276" i="7"/>
  <c r="A277" i="7"/>
  <c r="A278" i="7"/>
  <c r="A279" i="7"/>
  <c r="A280" i="7"/>
  <c r="A281" i="7"/>
  <c r="A282" i="7"/>
  <c r="A283" i="7"/>
  <c r="A284" i="7"/>
  <c r="A285" i="7"/>
  <c r="A286" i="7"/>
  <c r="A287" i="7"/>
  <c r="A288" i="7"/>
  <c r="A289" i="7"/>
  <c r="A290" i="7"/>
  <c r="A291" i="7"/>
  <c r="A292" i="7"/>
  <c r="A293" i="7"/>
  <c r="A294" i="7"/>
  <c r="A295" i="7"/>
  <c r="A296" i="7"/>
  <c r="A297" i="7"/>
  <c r="A298" i="7"/>
  <c r="A299" i="7"/>
  <c r="A300" i="7"/>
  <c r="A301" i="7"/>
  <c r="A302" i="7"/>
  <c r="A303" i="7"/>
  <c r="A304" i="7"/>
  <c r="A305" i="7"/>
  <c r="A306" i="7"/>
  <c r="A307" i="7"/>
  <c r="A308" i="7"/>
  <c r="A309" i="7"/>
  <c r="A310" i="7"/>
  <c r="A311" i="7"/>
  <c r="A312" i="7"/>
  <c r="A313" i="7"/>
  <c r="A314" i="7"/>
  <c r="A315" i="7"/>
  <c r="A316" i="7"/>
  <c r="A317" i="7"/>
  <c r="A318" i="7"/>
  <c r="A319" i="7"/>
  <c r="A320" i="7"/>
  <c r="A321" i="7"/>
  <c r="A322" i="7"/>
  <c r="A323" i="7"/>
  <c r="A324" i="7"/>
  <c r="A325" i="7"/>
  <c r="A326" i="7"/>
  <c r="A327" i="7"/>
  <c r="A328" i="7"/>
  <c r="A329" i="7"/>
  <c r="A330" i="7"/>
  <c r="A331" i="7"/>
  <c r="A332" i="7"/>
  <c r="A333" i="7"/>
  <c r="A334" i="7"/>
  <c r="A335" i="7"/>
  <c r="A336" i="7"/>
  <c r="A337" i="7"/>
  <c r="A338" i="7"/>
  <c r="A339" i="7"/>
  <c r="A340" i="7"/>
  <c r="A341" i="7"/>
  <c r="A342" i="7"/>
  <c r="A343" i="7"/>
  <c r="A344" i="7"/>
  <c r="A345" i="7"/>
  <c r="A346" i="7"/>
  <c r="A347" i="7"/>
  <c r="A348" i="7"/>
  <c r="A349" i="7"/>
  <c r="A350" i="7"/>
  <c r="A351" i="7"/>
  <c r="A352" i="7"/>
  <c r="A353" i="7"/>
  <c r="A354" i="7"/>
  <c r="A355" i="7"/>
  <c r="A356" i="7"/>
  <c r="A357" i="7"/>
  <c r="A358" i="7"/>
  <c r="A359" i="7"/>
  <c r="A360" i="7"/>
  <c r="A361" i="7"/>
  <c r="A362" i="7"/>
  <c r="A363" i="7"/>
  <c r="A364" i="7"/>
  <c r="A365" i="7"/>
  <c r="A366" i="7"/>
  <c r="A367" i="7"/>
  <c r="A368" i="7"/>
  <c r="A369" i="7"/>
  <c r="A370" i="7"/>
  <c r="A371" i="7"/>
  <c r="A372" i="7"/>
  <c r="A373" i="7"/>
  <c r="A374" i="7"/>
  <c r="A375" i="7"/>
  <c r="A376" i="7"/>
  <c r="A377" i="7"/>
  <c r="A378" i="7"/>
  <c r="A379" i="7"/>
  <c r="A380" i="7"/>
  <c r="A381" i="7"/>
  <c r="A382" i="7"/>
  <c r="A383" i="7"/>
  <c r="A384" i="7"/>
  <c r="A385" i="7"/>
  <c r="A386" i="7"/>
  <c r="A387" i="7"/>
  <c r="A388" i="7"/>
  <c r="A389" i="7"/>
  <c r="A390" i="7"/>
  <c r="A391" i="7"/>
  <c r="A392" i="7"/>
  <c r="A393" i="7"/>
  <c r="A394" i="7"/>
  <c r="A395" i="7"/>
  <c r="A396" i="7"/>
  <c r="A397" i="7"/>
  <c r="A398" i="7"/>
  <c r="A399" i="7"/>
  <c r="A400" i="7"/>
  <c r="A401" i="7"/>
  <c r="A402" i="7"/>
  <c r="A403" i="7"/>
  <c r="A404" i="7"/>
  <c r="A405" i="7"/>
  <c r="A406" i="7"/>
  <c r="A407" i="7"/>
  <c r="A408" i="7"/>
  <c r="A409" i="7"/>
  <c r="A410" i="7"/>
  <c r="A411" i="7"/>
  <c r="A412" i="7"/>
  <c r="A413" i="7"/>
  <c r="A414" i="7"/>
  <c r="A415" i="7"/>
  <c r="A416" i="7"/>
  <c r="A417" i="7"/>
  <c r="A418" i="7"/>
  <c r="A419" i="7"/>
  <c r="A420" i="7"/>
  <c r="A421" i="7"/>
  <c r="A422" i="7"/>
  <c r="A423" i="7"/>
  <c r="A424" i="7"/>
  <c r="A425" i="7"/>
  <c r="A426" i="7"/>
  <c r="A427" i="7"/>
  <c r="A428" i="7"/>
  <c r="A429" i="7"/>
  <c r="A430" i="7"/>
  <c r="A431" i="7"/>
  <c r="A432" i="7"/>
  <c r="A433" i="7"/>
  <c r="A434" i="7"/>
  <c r="A435" i="7"/>
  <c r="A436" i="7"/>
  <c r="A437" i="7"/>
  <c r="A438" i="7"/>
  <c r="A439" i="7"/>
  <c r="A440" i="7"/>
  <c r="A441" i="7"/>
  <c r="A442" i="7"/>
  <c r="A443" i="7"/>
  <c r="A444" i="7"/>
  <c r="A445" i="7"/>
  <c r="A446" i="7"/>
  <c r="A447" i="7"/>
  <c r="A448" i="7"/>
  <c r="A449" i="7"/>
  <c r="A450" i="7"/>
  <c r="A451" i="7"/>
  <c r="A452" i="7"/>
  <c r="A453" i="7"/>
  <c r="A454" i="7"/>
  <c r="A455" i="7"/>
  <c r="A456" i="7"/>
  <c r="A457" i="7"/>
  <c r="A458" i="7"/>
  <c r="A459" i="7"/>
  <c r="A460" i="7"/>
  <c r="A461" i="7"/>
  <c r="A462" i="7"/>
  <c r="A463" i="7"/>
  <c r="A464" i="7"/>
  <c r="A465" i="7"/>
  <c r="A466" i="7"/>
  <c r="A467" i="7"/>
  <c r="A468" i="7"/>
  <c r="A469" i="7"/>
  <c r="A470" i="7"/>
  <c r="A471" i="7"/>
  <c r="A472" i="7"/>
  <c r="A473" i="7"/>
  <c r="A474" i="7"/>
  <c r="A475" i="7"/>
  <c r="A476" i="7"/>
  <c r="A477" i="7"/>
  <c r="A478" i="7"/>
  <c r="A479" i="7"/>
  <c r="A480" i="7"/>
  <c r="A481" i="7"/>
  <c r="A482" i="7"/>
  <c r="A483" i="7"/>
  <c r="A484" i="7"/>
  <c r="A485" i="7"/>
  <c r="A486" i="7"/>
  <c r="A487" i="7"/>
  <c r="A488" i="7"/>
  <c r="A489" i="7"/>
  <c r="A490" i="7"/>
  <c r="A491" i="7"/>
  <c r="A492" i="7"/>
  <c r="A493" i="7"/>
  <c r="A494" i="7"/>
  <c r="A495" i="7"/>
  <c r="A496" i="7"/>
  <c r="A497" i="7"/>
  <c r="A498" i="7"/>
  <c r="A499" i="7"/>
  <c r="A500" i="7"/>
  <c r="A501" i="7"/>
  <c r="A502" i="7"/>
  <c r="A503" i="7"/>
  <c r="A504" i="7"/>
  <c r="A505" i="7"/>
  <c r="A506" i="7"/>
  <c r="A507" i="7"/>
  <c r="A508" i="7"/>
  <c r="A509" i="7"/>
  <c r="A510" i="7"/>
  <c r="A511" i="7"/>
  <c r="A512" i="7"/>
  <c r="A513" i="7"/>
  <c r="A514" i="7"/>
  <c r="A515" i="7"/>
  <c r="A516" i="7"/>
  <c r="A517" i="7"/>
  <c r="A518" i="7"/>
  <c r="A519" i="7"/>
  <c r="A520" i="7"/>
  <c r="A521" i="7"/>
  <c r="A522" i="7"/>
  <c r="A523" i="7"/>
  <c r="A524" i="7"/>
  <c r="A525" i="7"/>
  <c r="A526" i="7"/>
  <c r="A527" i="7"/>
  <c r="A528" i="7"/>
  <c r="A529" i="7"/>
  <c r="A530" i="7"/>
  <c r="A531" i="7"/>
  <c r="A532" i="7"/>
  <c r="A533" i="7"/>
  <c r="A534" i="7"/>
  <c r="A535" i="7"/>
  <c r="A536" i="7"/>
  <c r="A537" i="7"/>
  <c r="A538" i="7"/>
  <c r="A539" i="7"/>
  <c r="A540" i="7"/>
  <c r="A541" i="7"/>
  <c r="A542" i="7"/>
  <c r="A543" i="7"/>
  <c r="A544" i="7"/>
  <c r="A545" i="7"/>
  <c r="A546" i="7"/>
  <c r="A547" i="7"/>
  <c r="A548" i="7"/>
  <c r="A549" i="7"/>
  <c r="A550" i="7"/>
  <c r="A551" i="7"/>
  <c r="A552" i="7"/>
  <c r="A553" i="7"/>
  <c r="A554" i="7"/>
  <c r="A555" i="7"/>
  <c r="A556" i="7"/>
  <c r="A557" i="7"/>
  <c r="A558" i="7"/>
  <c r="A559" i="7"/>
  <c r="A560" i="7"/>
  <c r="A561" i="7"/>
  <c r="A562" i="7"/>
  <c r="A563" i="7"/>
  <c r="A564" i="7"/>
  <c r="A565" i="7"/>
  <c r="A566" i="7"/>
  <c r="A567" i="7"/>
  <c r="A568" i="7"/>
  <c r="A569" i="7"/>
  <c r="A570" i="7"/>
  <c r="A571" i="7"/>
  <c r="A572" i="7"/>
  <c r="A573" i="7"/>
  <c r="A574" i="7"/>
  <c r="A575" i="7"/>
  <c r="A576" i="7"/>
  <c r="A577" i="7"/>
  <c r="A578" i="7"/>
  <c r="A579" i="7"/>
  <c r="A580" i="7"/>
  <c r="A581" i="7"/>
  <c r="A582" i="7"/>
  <c r="A583" i="7"/>
  <c r="A584" i="7"/>
  <c r="A585" i="7"/>
  <c r="A586" i="7"/>
  <c r="A587" i="7"/>
  <c r="A588" i="7"/>
  <c r="A589" i="7"/>
  <c r="A590" i="7"/>
  <c r="A591" i="7"/>
  <c r="A592" i="7"/>
  <c r="A593" i="7"/>
  <c r="A594" i="7"/>
  <c r="A595" i="7"/>
  <c r="A596" i="7"/>
  <c r="A597" i="7"/>
  <c r="A598" i="7"/>
  <c r="A599" i="7"/>
  <c r="A600" i="7"/>
  <c r="A601" i="7"/>
  <c r="A602" i="7"/>
  <c r="A603" i="7"/>
  <c r="A604" i="7"/>
  <c r="A605" i="7"/>
  <c r="A606" i="7"/>
  <c r="A607" i="7"/>
  <c r="A608" i="7"/>
  <c r="A609" i="7"/>
  <c r="A610" i="7"/>
  <c r="A611" i="7"/>
  <c r="A612" i="7"/>
  <c r="A613" i="7"/>
  <c r="A614" i="7"/>
  <c r="A615" i="7"/>
  <c r="A616" i="7"/>
  <c r="A617" i="7"/>
  <c r="A618" i="7"/>
  <c r="A619" i="7"/>
  <c r="A620" i="7"/>
  <c r="A621" i="7"/>
  <c r="A622" i="7"/>
  <c r="A623" i="7"/>
  <c r="A624" i="7"/>
  <c r="A625" i="7"/>
  <c r="A626" i="7"/>
  <c r="A627" i="7"/>
  <c r="A628" i="7"/>
  <c r="A629" i="7"/>
  <c r="A630" i="7"/>
  <c r="A631" i="7"/>
  <c r="A632" i="7"/>
  <c r="A633" i="7"/>
  <c r="A634" i="7"/>
  <c r="A635" i="7"/>
  <c r="A636" i="7"/>
  <c r="A637" i="7"/>
  <c r="A638" i="7"/>
  <c r="A639" i="7"/>
  <c r="A640" i="7"/>
  <c r="A641" i="7"/>
  <c r="A642" i="7"/>
  <c r="A643" i="7"/>
  <c r="A644" i="7"/>
  <c r="A645" i="7"/>
  <c r="A646" i="7"/>
  <c r="A647" i="7"/>
  <c r="A648" i="7"/>
  <c r="A649" i="7"/>
  <c r="A650" i="7"/>
  <c r="A651" i="7"/>
  <c r="A652" i="7"/>
  <c r="A653" i="7"/>
  <c r="A654" i="7"/>
  <c r="A655" i="7"/>
  <c r="A656" i="7"/>
  <c r="A657" i="7"/>
  <c r="A658" i="7"/>
  <c r="A659" i="7"/>
  <c r="A660" i="7"/>
  <c r="A661" i="7"/>
  <c r="A662" i="7"/>
  <c r="A663" i="7"/>
  <c r="A664" i="7"/>
  <c r="A665" i="7"/>
  <c r="A666" i="7"/>
  <c r="A667" i="7"/>
  <c r="A668" i="7"/>
  <c r="A669" i="7"/>
  <c r="A670" i="7"/>
  <c r="A671" i="7"/>
  <c r="A672" i="7"/>
  <c r="A673" i="7"/>
  <c r="A674" i="7"/>
  <c r="A675" i="7"/>
  <c r="A676" i="7"/>
  <c r="A677" i="7"/>
  <c r="A678" i="7"/>
  <c r="A679" i="7"/>
  <c r="A680" i="7"/>
  <c r="A681" i="7"/>
  <c r="A682" i="7"/>
  <c r="A683" i="7"/>
  <c r="A684" i="7"/>
  <c r="A685" i="7"/>
  <c r="A686" i="7"/>
  <c r="A687" i="7"/>
  <c r="A688" i="7"/>
  <c r="A689" i="7"/>
  <c r="A690" i="7"/>
  <c r="A691" i="7"/>
  <c r="A692" i="7"/>
  <c r="A693" i="7"/>
  <c r="A694" i="7"/>
  <c r="A695" i="7"/>
  <c r="A696" i="7"/>
  <c r="A697" i="7"/>
  <c r="A698" i="7"/>
  <c r="A699" i="7"/>
  <c r="A700" i="7"/>
  <c r="A701" i="7"/>
  <c r="A702" i="7"/>
  <c r="A703" i="7"/>
  <c r="A704" i="7"/>
  <c r="A705" i="7"/>
  <c r="A706" i="7"/>
  <c r="A707" i="7"/>
  <c r="A708" i="7"/>
  <c r="A709" i="7"/>
  <c r="A710" i="7"/>
  <c r="A711" i="7"/>
  <c r="A712" i="7"/>
  <c r="A713" i="7"/>
  <c r="A714" i="7"/>
  <c r="A715" i="7"/>
  <c r="A716" i="7"/>
  <c r="A717" i="7"/>
  <c r="A718" i="7"/>
  <c r="A719" i="7"/>
  <c r="A720" i="7"/>
  <c r="A721" i="7"/>
  <c r="A722" i="7"/>
  <c r="A723" i="7"/>
  <c r="A724" i="7"/>
  <c r="A725" i="7"/>
  <c r="A726" i="7"/>
  <c r="A727" i="7"/>
  <c r="A728" i="7"/>
  <c r="A729" i="7"/>
  <c r="A730" i="7"/>
  <c r="A731" i="7"/>
  <c r="A732" i="7"/>
  <c r="A733" i="7"/>
  <c r="A734" i="7"/>
  <c r="A735" i="7"/>
  <c r="A736" i="7"/>
  <c r="A737" i="7"/>
  <c r="A738" i="7"/>
  <c r="A739" i="7"/>
  <c r="A740" i="7"/>
  <c r="A741" i="7"/>
  <c r="A742" i="7"/>
  <c r="A743" i="7"/>
  <c r="A744" i="7"/>
  <c r="A745" i="7"/>
  <c r="A746" i="7"/>
  <c r="A747" i="7"/>
  <c r="A748" i="7"/>
  <c r="A749" i="7"/>
  <c r="A750" i="7"/>
  <c r="A751" i="7"/>
  <c r="A752" i="7"/>
  <c r="A753" i="7"/>
  <c r="A754" i="7"/>
  <c r="A755" i="7"/>
  <c r="A756" i="7"/>
  <c r="A757" i="7"/>
  <c r="A758" i="7"/>
  <c r="A759" i="7"/>
  <c r="A760" i="7"/>
  <c r="A761" i="7"/>
  <c r="A762" i="7"/>
  <c r="A763" i="7"/>
  <c r="A764" i="7"/>
  <c r="A765" i="7"/>
  <c r="A766" i="7"/>
  <c r="A767" i="7"/>
  <c r="A768" i="7"/>
  <c r="A769" i="7"/>
  <c r="A770" i="7"/>
  <c r="A771" i="7"/>
  <c r="A772" i="7"/>
  <c r="A773" i="7"/>
  <c r="A774" i="7"/>
  <c r="A775" i="7"/>
  <c r="A776" i="7"/>
  <c r="A777" i="7"/>
  <c r="A778" i="7"/>
  <c r="A779" i="7"/>
  <c r="A780" i="7"/>
  <c r="A781" i="7"/>
  <c r="A782" i="7"/>
  <c r="A783" i="7"/>
  <c r="A784" i="7"/>
  <c r="A785" i="7"/>
  <c r="A786" i="7"/>
  <c r="A787" i="7"/>
  <c r="A788" i="7"/>
  <c r="A789" i="7"/>
  <c r="A790" i="7"/>
  <c r="A791" i="7"/>
  <c r="A792" i="7"/>
  <c r="A793" i="7"/>
  <c r="A794" i="7"/>
  <c r="A795" i="7"/>
  <c r="A4" i="7"/>
  <c r="E22" i="9" l="1"/>
  <c r="E13" i="9"/>
  <c r="C13" i="9"/>
  <c r="F6" i="9"/>
  <c r="F5" i="9"/>
  <c r="F4" i="9"/>
  <c r="C3" i="10" l="1"/>
  <c r="S35" i="10" l="1"/>
  <c r="U10" i="10" s="1"/>
  <c r="W10" i="10" s="1"/>
  <c r="U29" i="10" l="1"/>
  <c r="W29" i="10" s="1"/>
  <c r="U21" i="10"/>
  <c r="W21" i="10" s="1"/>
  <c r="U13" i="10"/>
  <c r="W13" i="10" s="1"/>
  <c r="U32" i="10"/>
  <c r="W32" i="10" s="1"/>
  <c r="U28" i="10"/>
  <c r="W28" i="10" s="1"/>
  <c r="U24" i="10"/>
  <c r="W24" i="10" s="1"/>
  <c r="U20" i="10"/>
  <c r="W20" i="10" s="1"/>
  <c r="U16" i="10"/>
  <c r="W16" i="10" s="1"/>
  <c r="U12" i="10"/>
  <c r="W12" i="10" s="1"/>
  <c r="U33" i="10"/>
  <c r="W33" i="10" s="1"/>
  <c r="U25" i="10"/>
  <c r="W25" i="10" s="1"/>
  <c r="U17" i="10"/>
  <c r="W17" i="10" s="1"/>
  <c r="U9" i="10"/>
  <c r="W9" i="10" s="1"/>
  <c r="U31" i="10"/>
  <c r="W31" i="10" s="1"/>
  <c r="U27" i="10"/>
  <c r="W27" i="10" s="1"/>
  <c r="U23" i="10"/>
  <c r="W23" i="10" s="1"/>
  <c r="U19" i="10"/>
  <c r="W19" i="10" s="1"/>
  <c r="U15" i="10"/>
  <c r="W15" i="10" s="1"/>
  <c r="U11" i="10"/>
  <c r="W11" i="10" s="1"/>
  <c r="U8" i="10"/>
  <c r="U30" i="10"/>
  <c r="W30" i="10" s="1"/>
  <c r="U26" i="10"/>
  <c r="W26" i="10" s="1"/>
  <c r="U22" i="10"/>
  <c r="W22" i="10" s="1"/>
  <c r="U18" i="10"/>
  <c r="W18" i="10" s="1"/>
  <c r="U14" i="10"/>
  <c r="W14" i="10" s="1"/>
  <c r="D19" i="9"/>
  <c r="E19" i="9"/>
  <c r="M41" i="2"/>
  <c r="C7" i="10"/>
  <c r="C17" i="9" s="1"/>
  <c r="F17" i="9" s="1"/>
  <c r="U35" i="10" l="1"/>
  <c r="W8" i="10"/>
  <c r="W35" i="10" s="1"/>
  <c r="C11" i="10"/>
  <c r="M20" i="10" s="1"/>
  <c r="L23" i="10"/>
  <c r="L22" i="10"/>
  <c r="L21" i="10"/>
  <c r="L20" i="10"/>
  <c r="L24" i="10"/>
  <c r="C6" i="10"/>
  <c r="G42" i="10" l="1"/>
  <c r="G46" i="10"/>
  <c r="G50" i="10"/>
  <c r="G54" i="10"/>
  <c r="G58" i="10"/>
  <c r="G62" i="10"/>
  <c r="G41" i="10"/>
  <c r="G49" i="10"/>
  <c r="G57" i="10"/>
  <c r="G40" i="10"/>
  <c r="G48" i="10"/>
  <c r="G56" i="10"/>
  <c r="G38" i="10"/>
  <c r="G39" i="10"/>
  <c r="G43" i="10"/>
  <c r="G47" i="10"/>
  <c r="G51" i="10"/>
  <c r="G55" i="10"/>
  <c r="G59" i="10"/>
  <c r="G63" i="10"/>
  <c r="H63" i="10" s="1"/>
  <c r="I63" i="10" s="1"/>
  <c r="G45" i="10"/>
  <c r="G53" i="10"/>
  <c r="G61" i="10"/>
  <c r="G44" i="10"/>
  <c r="G52" i="10"/>
  <c r="G60" i="10"/>
  <c r="M23" i="10"/>
  <c r="N23" i="10" s="1"/>
  <c r="C47" i="10"/>
  <c r="C20" i="10"/>
  <c r="C24" i="10"/>
  <c r="C28" i="10"/>
  <c r="C32" i="10"/>
  <c r="C36" i="10"/>
  <c r="C40" i="10"/>
  <c r="C44" i="10"/>
  <c r="C46" i="10"/>
  <c r="C50" i="10"/>
  <c r="C23" i="10"/>
  <c r="C27" i="10"/>
  <c r="C31" i="10"/>
  <c r="C35" i="10"/>
  <c r="C39" i="10"/>
  <c r="C43" i="10"/>
  <c r="C49" i="10"/>
  <c r="C22" i="10"/>
  <c r="C26" i="10"/>
  <c r="C30" i="10"/>
  <c r="C34" i="10"/>
  <c r="C38" i="10"/>
  <c r="C42" i="10"/>
  <c r="C48" i="10"/>
  <c r="C21" i="10"/>
  <c r="C25" i="10"/>
  <c r="C29" i="10"/>
  <c r="C33" i="10"/>
  <c r="C37" i="10"/>
  <c r="C41" i="10"/>
  <c r="C45" i="10"/>
  <c r="M22" i="10"/>
  <c r="N22" i="10" s="1"/>
  <c r="M24" i="10"/>
  <c r="M21" i="10"/>
  <c r="N21" i="10" s="1"/>
  <c r="N20" i="10"/>
  <c r="L26" i="10"/>
  <c r="N24" i="10"/>
  <c r="C16" i="9"/>
  <c r="C19" i="9" s="1"/>
  <c r="F19" i="9" s="1"/>
  <c r="D12" i="9"/>
  <c r="D21" i="9" s="1"/>
  <c r="C1" i="7"/>
  <c r="F7" i="9"/>
  <c r="F8" i="9"/>
  <c r="F9" i="9"/>
  <c r="C12" i="9"/>
  <c r="E12" i="9"/>
  <c r="E21" i="9" s="1"/>
  <c r="F12" i="9" l="1"/>
  <c r="H60" i="10"/>
  <c r="I60" i="10" s="1"/>
  <c r="H62" i="10"/>
  <c r="I62" i="10" s="1"/>
  <c r="H25" i="10"/>
  <c r="I25" i="10" s="1"/>
  <c r="H29" i="10"/>
  <c r="I29" i="10" s="1"/>
  <c r="H33" i="10"/>
  <c r="I33" i="10" s="1"/>
  <c r="H37" i="10"/>
  <c r="I37" i="10" s="1"/>
  <c r="G71" i="10"/>
  <c r="H28" i="10"/>
  <c r="I28" i="10" s="1"/>
  <c r="H36" i="10"/>
  <c r="I36" i="10" s="1"/>
  <c r="H27" i="10"/>
  <c r="I27" i="10" s="1"/>
  <c r="H35" i="10"/>
  <c r="I35" i="10" s="1"/>
  <c r="H26" i="10"/>
  <c r="I26" i="10" s="1"/>
  <c r="H30" i="10"/>
  <c r="I30" i="10" s="1"/>
  <c r="H34" i="10"/>
  <c r="I34" i="10" s="1"/>
  <c r="H22" i="10"/>
  <c r="I22" i="10" s="1"/>
  <c r="H24" i="10"/>
  <c r="I24" i="10" s="1"/>
  <c r="H32" i="10"/>
  <c r="I32" i="10" s="1"/>
  <c r="H20" i="10"/>
  <c r="H38" i="10"/>
  <c r="H23" i="10"/>
  <c r="I23" i="10" s="1"/>
  <c r="H31" i="10"/>
  <c r="I31" i="10" s="1"/>
  <c r="H21" i="10"/>
  <c r="I21" i="10" s="1"/>
  <c r="I38" i="10"/>
  <c r="H58" i="10"/>
  <c r="I58" i="10" s="1"/>
  <c r="H42" i="10"/>
  <c r="I42" i="10" s="1"/>
  <c r="H59" i="10"/>
  <c r="I59" i="10" s="1"/>
  <c r="H48" i="10"/>
  <c r="I48" i="10" s="1"/>
  <c r="H50" i="10"/>
  <c r="I50" i="10" s="1"/>
  <c r="H52" i="10"/>
  <c r="I52" i="10" s="1"/>
  <c r="H45" i="10"/>
  <c r="I45" i="10" s="1"/>
  <c r="H51" i="10"/>
  <c r="I51" i="10" s="1"/>
  <c r="H57" i="10"/>
  <c r="I57" i="10" s="1"/>
  <c r="H53" i="10"/>
  <c r="I53" i="10" s="1"/>
  <c r="H55" i="10"/>
  <c r="I55" i="10" s="1"/>
  <c r="H39" i="10"/>
  <c r="I39" i="10" s="1"/>
  <c r="H40" i="10"/>
  <c r="I40" i="10" s="1"/>
  <c r="H46" i="10"/>
  <c r="I46" i="10" s="1"/>
  <c r="H61" i="10"/>
  <c r="I61" i="10" s="1"/>
  <c r="H43" i="10"/>
  <c r="I43" i="10" s="1"/>
  <c r="H41" i="10"/>
  <c r="I41" i="10" s="1"/>
  <c r="H44" i="10"/>
  <c r="I44" i="10" s="1"/>
  <c r="H47" i="10"/>
  <c r="I47" i="10" s="1"/>
  <c r="H56" i="10"/>
  <c r="I56" i="10" s="1"/>
  <c r="H49" i="10"/>
  <c r="I49" i="10" s="1"/>
  <c r="H54" i="10"/>
  <c r="I54" i="10" s="1"/>
  <c r="D49" i="10"/>
  <c r="E49" i="10" s="1"/>
  <c r="D46" i="10"/>
  <c r="E46" i="10" s="1"/>
  <c r="D47" i="10"/>
  <c r="E47" i="10" s="1"/>
  <c r="D50" i="10"/>
  <c r="E50" i="10" s="1"/>
  <c r="D20" i="10"/>
  <c r="E20" i="10" s="1"/>
  <c r="D48" i="10"/>
  <c r="E48" i="10" s="1"/>
  <c r="C21" i="9"/>
  <c r="F16" i="9"/>
  <c r="M26" i="10"/>
  <c r="N26" i="10"/>
  <c r="D30" i="10"/>
  <c r="E30" i="10" s="1"/>
  <c r="D45" i="10"/>
  <c r="E45" i="10" s="1"/>
  <c r="D29" i="10"/>
  <c r="E29" i="10" s="1"/>
  <c r="D44" i="10"/>
  <c r="E44" i="10" s="1"/>
  <c r="D28" i="10"/>
  <c r="E28" i="10" s="1"/>
  <c r="D43" i="10"/>
  <c r="E43" i="10" s="1"/>
  <c r="D27" i="10"/>
  <c r="E27" i="10" s="1"/>
  <c r="D42" i="10"/>
  <c r="E42" i="10" s="1"/>
  <c r="D26" i="10"/>
  <c r="E26" i="10" s="1"/>
  <c r="D41" i="10"/>
  <c r="E41" i="10" s="1"/>
  <c r="D25" i="10"/>
  <c r="E25" i="10" s="1"/>
  <c r="D40" i="10"/>
  <c r="E40" i="10" s="1"/>
  <c r="D24" i="10"/>
  <c r="E24" i="10" s="1"/>
  <c r="D39" i="10"/>
  <c r="E39" i="10" s="1"/>
  <c r="D23" i="10"/>
  <c r="E23" i="10" s="1"/>
  <c r="D38" i="10"/>
  <c r="E38" i="10" s="1"/>
  <c r="D22" i="10"/>
  <c r="E22" i="10" s="1"/>
  <c r="D37" i="10"/>
  <c r="E37" i="10" s="1"/>
  <c r="D21" i="10"/>
  <c r="E21" i="10" s="1"/>
  <c r="D36" i="10"/>
  <c r="E36" i="10" s="1"/>
  <c r="C53" i="10"/>
  <c r="D35" i="10"/>
  <c r="E35" i="10" s="1"/>
  <c r="D34" i="10"/>
  <c r="E34" i="10" s="1"/>
  <c r="D33" i="10"/>
  <c r="E33" i="10" s="1"/>
  <c r="D32" i="10"/>
  <c r="E32" i="10" s="1"/>
  <c r="D31" i="10"/>
  <c r="E31" i="10" s="1"/>
  <c r="M42" i="2"/>
  <c r="H82" i="2"/>
  <c r="H90" i="2"/>
  <c r="H106" i="2"/>
  <c r="H114" i="2"/>
  <c r="H125" i="2"/>
  <c r="H126" i="2"/>
  <c r="G113" i="2"/>
  <c r="H113" i="2" s="1"/>
  <c r="G114" i="2"/>
  <c r="G115" i="2"/>
  <c r="H115" i="2" s="1"/>
  <c r="G116" i="2"/>
  <c r="H116" i="2" s="1"/>
  <c r="G117" i="2"/>
  <c r="H117" i="2" s="1"/>
  <c r="G118" i="2"/>
  <c r="H118" i="2" s="1"/>
  <c r="G119" i="2"/>
  <c r="H119" i="2" s="1"/>
  <c r="G120" i="2"/>
  <c r="H120" i="2" s="1"/>
  <c r="G121" i="2"/>
  <c r="H121" i="2" s="1"/>
  <c r="G122" i="2"/>
  <c r="H122" i="2" s="1"/>
  <c r="G123" i="2"/>
  <c r="H123" i="2" s="1"/>
  <c r="G124" i="2"/>
  <c r="H124" i="2" s="1"/>
  <c r="G125" i="2"/>
  <c r="G126" i="2"/>
  <c r="G112" i="2"/>
  <c r="H112" i="2" s="1"/>
  <c r="G110" i="2"/>
  <c r="H110" i="2" s="1"/>
  <c r="G111" i="2"/>
  <c r="H111" i="2" s="1"/>
  <c r="G109" i="2"/>
  <c r="H109" i="2" s="1"/>
  <c r="G107" i="2"/>
  <c r="H107" i="2" s="1"/>
  <c r="G108" i="2"/>
  <c r="H108" i="2" s="1"/>
  <c r="G106" i="2"/>
  <c r="G97" i="2"/>
  <c r="H97" i="2" s="1"/>
  <c r="G98" i="2"/>
  <c r="H98" i="2" s="1"/>
  <c r="G99" i="2"/>
  <c r="H99" i="2" s="1"/>
  <c r="G100" i="2"/>
  <c r="H100" i="2" s="1"/>
  <c r="G101" i="2"/>
  <c r="H101" i="2" s="1"/>
  <c r="G102" i="2"/>
  <c r="H102" i="2" s="1"/>
  <c r="G103" i="2"/>
  <c r="H103" i="2" s="1"/>
  <c r="G104" i="2"/>
  <c r="H104" i="2" s="1"/>
  <c r="G105" i="2"/>
  <c r="H105" i="2" s="1"/>
  <c r="G96" i="2"/>
  <c r="H96" i="2" s="1"/>
  <c r="G77" i="2"/>
  <c r="H77" i="2" s="1"/>
  <c r="G78" i="2"/>
  <c r="H78" i="2" s="1"/>
  <c r="G79" i="2"/>
  <c r="H79" i="2" s="1"/>
  <c r="G80" i="2"/>
  <c r="H80" i="2" s="1"/>
  <c r="G81" i="2"/>
  <c r="H81" i="2" s="1"/>
  <c r="G82" i="2"/>
  <c r="G83" i="2"/>
  <c r="H83" i="2" s="1"/>
  <c r="G84" i="2"/>
  <c r="H84" i="2" s="1"/>
  <c r="G85" i="2"/>
  <c r="H85" i="2" s="1"/>
  <c r="G86" i="2"/>
  <c r="H86" i="2" s="1"/>
  <c r="G87" i="2"/>
  <c r="H87" i="2" s="1"/>
  <c r="G88" i="2"/>
  <c r="H88" i="2" s="1"/>
  <c r="G89" i="2"/>
  <c r="H89" i="2" s="1"/>
  <c r="G90" i="2"/>
  <c r="G91" i="2"/>
  <c r="H91" i="2" s="1"/>
  <c r="G92" i="2"/>
  <c r="H92" i="2" s="1"/>
  <c r="G93" i="2"/>
  <c r="H93" i="2" s="1"/>
  <c r="G94" i="2"/>
  <c r="H94" i="2" s="1"/>
  <c r="G95" i="2"/>
  <c r="H95" i="2" s="1"/>
  <c r="G76" i="2"/>
  <c r="H76" i="2" s="1"/>
  <c r="G63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44" i="2"/>
  <c r="C104" i="6"/>
  <c r="D104" i="6" s="1"/>
  <c r="C108" i="6"/>
  <c r="D108" i="6" s="1"/>
  <c r="C112" i="6"/>
  <c r="D112" i="6" s="1"/>
  <c r="C116" i="6"/>
  <c r="D116" i="6" s="1"/>
  <c r="C117" i="6"/>
  <c r="C120" i="6"/>
  <c r="D120" i="6" s="1"/>
  <c r="C121" i="6"/>
  <c r="C124" i="6"/>
  <c r="D124" i="6" s="1"/>
  <c r="C125" i="6"/>
  <c r="C128" i="6"/>
  <c r="D128" i="6" s="1"/>
  <c r="C129" i="6"/>
  <c r="C132" i="6"/>
  <c r="D132" i="6" s="1"/>
  <c r="C133" i="6"/>
  <c r="C136" i="6"/>
  <c r="D136" i="6" s="1"/>
  <c r="C137" i="6"/>
  <c r="C140" i="6"/>
  <c r="D140" i="6" s="1"/>
  <c r="C141" i="6"/>
  <c r="C144" i="6"/>
  <c r="D144" i="6" s="1"/>
  <c r="C145" i="6"/>
  <c r="C148" i="6"/>
  <c r="D148" i="6" s="1"/>
  <c r="C149" i="6"/>
  <c r="C152" i="6"/>
  <c r="D152" i="6" s="1"/>
  <c r="C153" i="6"/>
  <c r="C156" i="6"/>
  <c r="D156" i="6" s="1"/>
  <c r="C157" i="6"/>
  <c r="C160" i="6"/>
  <c r="D160" i="6" s="1"/>
  <c r="C161" i="6"/>
  <c r="C164" i="6"/>
  <c r="D164" i="6" s="1"/>
  <c r="C165" i="6"/>
  <c r="C168" i="6"/>
  <c r="D168" i="6" s="1"/>
  <c r="C169" i="6"/>
  <c r="C172" i="6"/>
  <c r="D172" i="6" s="1"/>
  <c r="C173" i="6"/>
  <c r="C176" i="6"/>
  <c r="D176" i="6" s="1"/>
  <c r="C177" i="6"/>
  <c r="C180" i="6"/>
  <c r="D180" i="6" s="1"/>
  <c r="C181" i="6"/>
  <c r="G100" i="6"/>
  <c r="C103" i="6" s="1"/>
  <c r="D103" i="6" s="1"/>
  <c r="G99" i="6"/>
  <c r="C184" i="6" s="1"/>
  <c r="D184" i="6" s="1"/>
  <c r="D117" i="6"/>
  <c r="D121" i="6"/>
  <c r="D125" i="6"/>
  <c r="D129" i="6"/>
  <c r="D133" i="6"/>
  <c r="D137" i="6"/>
  <c r="D141" i="6"/>
  <c r="D145" i="6"/>
  <c r="D149" i="6"/>
  <c r="D153" i="6"/>
  <c r="D157" i="6"/>
  <c r="D161" i="6"/>
  <c r="D165" i="6"/>
  <c r="D169" i="6"/>
  <c r="D173" i="6"/>
  <c r="D177" i="6"/>
  <c r="D181" i="6"/>
  <c r="F21" i="9" l="1"/>
  <c r="C22" i="9"/>
  <c r="C113" i="6"/>
  <c r="D113" i="6" s="1"/>
  <c r="C109" i="6"/>
  <c r="D109" i="6" s="1"/>
  <c r="C105" i="6"/>
  <c r="D105" i="6" s="1"/>
  <c r="C100" i="6"/>
  <c r="D100" i="6" s="1"/>
  <c r="C102" i="6"/>
  <c r="D102" i="6" s="1"/>
  <c r="C101" i="6"/>
  <c r="D101" i="6" s="1"/>
  <c r="D188" i="6" s="1"/>
  <c r="C179" i="6"/>
  <c r="D179" i="6" s="1"/>
  <c r="C175" i="6"/>
  <c r="D175" i="6" s="1"/>
  <c r="C171" i="6"/>
  <c r="D171" i="6" s="1"/>
  <c r="C167" i="6"/>
  <c r="D167" i="6" s="1"/>
  <c r="C163" i="6"/>
  <c r="D163" i="6" s="1"/>
  <c r="C159" i="6"/>
  <c r="D159" i="6" s="1"/>
  <c r="C155" i="6"/>
  <c r="D155" i="6" s="1"/>
  <c r="C151" i="6"/>
  <c r="D151" i="6" s="1"/>
  <c r="C147" i="6"/>
  <c r="D147" i="6" s="1"/>
  <c r="C143" i="6"/>
  <c r="D143" i="6" s="1"/>
  <c r="C139" i="6"/>
  <c r="D139" i="6" s="1"/>
  <c r="C135" i="6"/>
  <c r="D135" i="6" s="1"/>
  <c r="C131" i="6"/>
  <c r="D131" i="6" s="1"/>
  <c r="C127" i="6"/>
  <c r="D127" i="6" s="1"/>
  <c r="C123" i="6"/>
  <c r="D123" i="6" s="1"/>
  <c r="C119" i="6"/>
  <c r="D119" i="6" s="1"/>
  <c r="C115" i="6"/>
  <c r="D115" i="6" s="1"/>
  <c r="C111" i="6"/>
  <c r="D111" i="6" s="1"/>
  <c r="C107" i="6"/>
  <c r="D107" i="6" s="1"/>
  <c r="C183" i="6"/>
  <c r="D183" i="6" s="1"/>
  <c r="C182" i="6"/>
  <c r="D182" i="6" s="1"/>
  <c r="C178" i="6"/>
  <c r="D178" i="6" s="1"/>
  <c r="C174" i="6"/>
  <c r="D174" i="6" s="1"/>
  <c r="C170" i="6"/>
  <c r="D170" i="6" s="1"/>
  <c r="C166" i="6"/>
  <c r="D166" i="6" s="1"/>
  <c r="C162" i="6"/>
  <c r="D162" i="6" s="1"/>
  <c r="C158" i="6"/>
  <c r="D158" i="6" s="1"/>
  <c r="C154" i="6"/>
  <c r="D154" i="6" s="1"/>
  <c r="C150" i="6"/>
  <c r="D150" i="6" s="1"/>
  <c r="C146" i="6"/>
  <c r="D146" i="6" s="1"/>
  <c r="C142" i="6"/>
  <c r="D142" i="6" s="1"/>
  <c r="C138" i="6"/>
  <c r="D138" i="6" s="1"/>
  <c r="C134" i="6"/>
  <c r="D134" i="6" s="1"/>
  <c r="C130" i="6"/>
  <c r="D130" i="6" s="1"/>
  <c r="C126" i="6"/>
  <c r="D126" i="6" s="1"/>
  <c r="C122" i="6"/>
  <c r="D122" i="6" s="1"/>
  <c r="C118" i="6"/>
  <c r="D118" i="6" s="1"/>
  <c r="C114" i="6"/>
  <c r="D114" i="6" s="1"/>
  <c r="C110" i="6"/>
  <c r="D110" i="6" s="1"/>
  <c r="C106" i="6"/>
  <c r="D106" i="6" s="1"/>
  <c r="C185" i="6"/>
  <c r="D185" i="6" s="1"/>
  <c r="H71" i="10"/>
  <c r="I20" i="10"/>
  <c r="I71" i="10" s="1"/>
  <c r="E53" i="10"/>
  <c r="D53" i="10"/>
  <c r="D21" i="1" l="1"/>
  <c r="D22" i="1"/>
  <c r="D23" i="1"/>
  <c r="D24" i="1"/>
  <c r="D25" i="1"/>
  <c r="D26" i="1"/>
  <c r="D27" i="1"/>
  <c r="D28" i="1"/>
  <c r="D29" i="1"/>
  <c r="D20" i="1"/>
  <c r="C24" i="8"/>
  <c r="D13" i="8"/>
  <c r="J13" i="8"/>
  <c r="J12" i="8"/>
  <c r="J11" i="8"/>
  <c r="J10" i="8"/>
  <c r="J9" i="8"/>
  <c r="J8" i="8"/>
  <c r="H13" i="8"/>
  <c r="H12" i="8"/>
  <c r="H11" i="8"/>
  <c r="H10" i="8"/>
  <c r="H9" i="8"/>
  <c r="H8" i="8"/>
  <c r="F13" i="8"/>
  <c r="F12" i="8"/>
  <c r="F11" i="8"/>
  <c r="F10" i="8"/>
  <c r="F9" i="8"/>
  <c r="F8" i="8"/>
  <c r="D9" i="8"/>
  <c r="D10" i="8"/>
  <c r="D11" i="8"/>
  <c r="D12" i="8"/>
  <c r="D14" i="8"/>
  <c r="D15" i="8"/>
  <c r="D16" i="8"/>
  <c r="D17" i="8"/>
  <c r="D18" i="8"/>
  <c r="D19" i="8"/>
  <c r="D20" i="8"/>
  <c r="D21" i="8"/>
  <c r="D22" i="8"/>
  <c r="D8" i="8"/>
  <c r="P13" i="3"/>
  <c r="P10" i="3"/>
  <c r="P94" i="3"/>
  <c r="P8" i="3"/>
  <c r="P9" i="3"/>
  <c r="P11" i="3"/>
  <c r="P12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7" i="3"/>
  <c r="P117" i="3" s="1"/>
  <c r="D26" i="8" l="1"/>
  <c r="D27" i="8"/>
  <c r="D36" i="8" l="1"/>
  <c r="E36" i="8" s="1"/>
  <c r="D32" i="8"/>
  <c r="D33" i="8"/>
  <c r="E33" i="8" s="1"/>
  <c r="D37" i="8"/>
  <c r="E37" i="8" s="1"/>
  <c r="D34" i="8"/>
  <c r="E34" i="8" s="1"/>
  <c r="D38" i="8"/>
  <c r="E38" i="8" s="1"/>
  <c r="D35" i="8"/>
  <c r="E35" i="8" s="1"/>
  <c r="D39" i="8"/>
  <c r="E39" i="8" s="1"/>
  <c r="D71" i="4"/>
  <c r="N28" i="4"/>
  <c r="M28" i="4"/>
  <c r="F8" i="4"/>
  <c r="H8" i="4" s="1"/>
  <c r="D43" i="4" s="1"/>
  <c r="F9" i="4"/>
  <c r="H9" i="4" s="1"/>
  <c r="F10" i="4"/>
  <c r="F11" i="4"/>
  <c r="F12" i="4"/>
  <c r="H12" i="4" s="1"/>
  <c r="F13" i="4"/>
  <c r="H13" i="4" s="1"/>
  <c r="D46" i="4" s="1"/>
  <c r="F14" i="4"/>
  <c r="H14" i="4" s="1"/>
  <c r="F15" i="4"/>
  <c r="H15" i="4" s="1"/>
  <c r="F16" i="4"/>
  <c r="H16" i="4" s="1"/>
  <c r="F17" i="4"/>
  <c r="H17" i="4" s="1"/>
  <c r="F18" i="4"/>
  <c r="H18" i="4" s="1"/>
  <c r="D54" i="4" s="1"/>
  <c r="F19" i="4"/>
  <c r="H19" i="4" s="1"/>
  <c r="F20" i="4"/>
  <c r="F21" i="4"/>
  <c r="H21" i="4" s="1"/>
  <c r="F22" i="4"/>
  <c r="H22" i="4" s="1"/>
  <c r="D60" i="4" s="1"/>
  <c r="F23" i="4"/>
  <c r="H23" i="4" s="1"/>
  <c r="F24" i="4"/>
  <c r="F25" i="4"/>
  <c r="H25" i="4" s="1"/>
  <c r="F26" i="4"/>
  <c r="F27" i="4"/>
  <c r="F28" i="4"/>
  <c r="H28" i="4" s="1"/>
  <c r="F29" i="4"/>
  <c r="H29" i="4" s="1"/>
  <c r="F30" i="4"/>
  <c r="F31" i="4"/>
  <c r="F32" i="4"/>
  <c r="H32" i="4" s="1"/>
  <c r="F33" i="4"/>
  <c r="H33" i="4" s="1"/>
  <c r="D75" i="4" s="1"/>
  <c r="F34" i="4"/>
  <c r="F35" i="4"/>
  <c r="H35" i="4" s="1"/>
  <c r="F36" i="4"/>
  <c r="H36" i="4" s="1"/>
  <c r="F7" i="4"/>
  <c r="O8" i="4"/>
  <c r="P8" i="4" s="1"/>
  <c r="O9" i="4"/>
  <c r="P9" i="4" s="1"/>
  <c r="O10" i="4"/>
  <c r="P10" i="4" s="1"/>
  <c r="O11" i="4"/>
  <c r="P11" i="4" s="1"/>
  <c r="O12" i="4"/>
  <c r="P12" i="4" s="1"/>
  <c r="O13" i="4"/>
  <c r="P13" i="4" s="1"/>
  <c r="O14" i="4"/>
  <c r="P14" i="4" s="1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P23" i="4" s="1"/>
  <c r="O24" i="4"/>
  <c r="P24" i="4" s="1"/>
  <c r="O25" i="4"/>
  <c r="P25" i="4" s="1"/>
  <c r="O26" i="4"/>
  <c r="P26" i="4" s="1"/>
  <c r="T33" i="4" s="1"/>
  <c r="O7" i="4"/>
  <c r="P7" i="4" s="1"/>
  <c r="T8" i="4" l="1"/>
  <c r="T7" i="4"/>
  <c r="H7" i="4"/>
  <c r="D42" i="4" s="1"/>
  <c r="F38" i="4"/>
  <c r="C32" i="8"/>
  <c r="C33" i="8" s="1"/>
  <c r="C34" i="8" s="1"/>
  <c r="C35" i="8" s="1"/>
  <c r="C36" i="8" s="1"/>
  <c r="C37" i="8" s="1"/>
  <c r="C38" i="8" s="1"/>
  <c r="C39" i="8" s="1"/>
  <c r="E32" i="8"/>
  <c r="D67" i="4"/>
  <c r="D74" i="4"/>
  <c r="D47" i="4"/>
  <c r="D52" i="4"/>
  <c r="D53" i="4"/>
  <c r="D44" i="4"/>
  <c r="D45" i="4"/>
  <c r="D79" i="4"/>
  <c r="D78" i="4"/>
  <c r="D83" i="4"/>
  <c r="D87" i="4"/>
  <c r="D91" i="4"/>
  <c r="D95" i="4"/>
  <c r="D80" i="4"/>
  <c r="D84" i="4"/>
  <c r="D88" i="4"/>
  <c r="D92" i="4"/>
  <c r="D81" i="4"/>
  <c r="D85" i="4"/>
  <c r="D89" i="4"/>
  <c r="D93" i="4"/>
  <c r="D77" i="4"/>
  <c r="D82" i="4"/>
  <c r="D86" i="4"/>
  <c r="D90" i="4"/>
  <c r="D94" i="4"/>
  <c r="D57" i="4"/>
  <c r="D58" i="4"/>
  <c r="D59" i="4"/>
  <c r="D50" i="4"/>
  <c r="D51" i="4"/>
  <c r="D62" i="4"/>
  <c r="D61" i="4"/>
  <c r="D48" i="4"/>
  <c r="D49" i="4"/>
  <c r="D55" i="4"/>
  <c r="T30" i="4"/>
  <c r="D66" i="4"/>
  <c r="D64" i="4"/>
  <c r="D72" i="4"/>
  <c r="D65" i="4"/>
  <c r="D73" i="4"/>
  <c r="D68" i="4"/>
  <c r="D76" i="4"/>
  <c r="D69" i="4"/>
  <c r="D70" i="4"/>
  <c r="D63" i="4"/>
  <c r="D56" i="4"/>
  <c r="T13" i="4"/>
  <c r="T14" i="4"/>
  <c r="T9" i="4"/>
  <c r="T12" i="4"/>
  <c r="T10" i="4"/>
  <c r="T11" i="4"/>
  <c r="T26" i="4"/>
  <c r="T22" i="4"/>
  <c r="T18" i="4"/>
  <c r="T29" i="4"/>
  <c r="T25" i="4"/>
  <c r="T21" i="4"/>
  <c r="T17" i="4"/>
  <c r="T32" i="4"/>
  <c r="T28" i="4"/>
  <c r="T24" i="4"/>
  <c r="T20" i="4"/>
  <c r="T16" i="4"/>
  <c r="T31" i="4"/>
  <c r="T27" i="4"/>
  <c r="T23" i="4"/>
  <c r="T19" i="4"/>
  <c r="T15" i="4"/>
  <c r="P28" i="4"/>
  <c r="H7" i="3"/>
  <c r="I7" i="3" s="1"/>
  <c r="H8" i="3"/>
  <c r="H9" i="3"/>
  <c r="I9" i="3" s="1"/>
  <c r="H10" i="3"/>
  <c r="H11" i="3"/>
  <c r="I11" i="3" s="1"/>
  <c r="H12" i="3"/>
  <c r="H13" i="3"/>
  <c r="I13" i="3" s="1"/>
  <c r="H14" i="3"/>
  <c r="I14" i="3" s="1"/>
  <c r="H15" i="3"/>
  <c r="I15" i="3" s="1"/>
  <c r="H16" i="3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I8" i="3"/>
  <c r="I10" i="3"/>
  <c r="I12" i="3"/>
  <c r="I16" i="3"/>
  <c r="F13" i="5"/>
  <c r="F17" i="5"/>
  <c r="F21" i="5"/>
  <c r="F25" i="5"/>
  <c r="F29" i="5"/>
  <c r="F33" i="5"/>
  <c r="F37" i="5"/>
  <c r="F41" i="5"/>
  <c r="F45" i="5"/>
  <c r="F49" i="5"/>
  <c r="F53" i="5"/>
  <c r="F57" i="5"/>
  <c r="F61" i="5"/>
  <c r="F65" i="5"/>
  <c r="F69" i="5"/>
  <c r="F73" i="5"/>
  <c r="F77" i="5"/>
  <c r="F81" i="5"/>
  <c r="F85" i="5"/>
  <c r="F89" i="5"/>
  <c r="F93" i="5"/>
  <c r="F97" i="5"/>
  <c r="F101" i="5"/>
  <c r="F105" i="5"/>
  <c r="F109" i="5"/>
  <c r="F113" i="5"/>
  <c r="F117" i="5"/>
  <c r="F121" i="5"/>
  <c r="F125" i="5"/>
  <c r="F129" i="5"/>
  <c r="F133" i="5"/>
  <c r="F137" i="5"/>
  <c r="F141" i="5"/>
  <c r="F145" i="5"/>
  <c r="F149" i="5"/>
  <c r="F153" i="5"/>
  <c r="F157" i="5"/>
  <c r="F161" i="5"/>
  <c r="F165" i="5"/>
  <c r="F169" i="5"/>
  <c r="F173" i="5"/>
  <c r="F177" i="5"/>
  <c r="F181" i="5"/>
  <c r="F185" i="5"/>
  <c r="F189" i="5"/>
  <c r="F193" i="5"/>
  <c r="F197" i="5"/>
  <c r="D201" i="5"/>
  <c r="E201" i="5"/>
  <c r="F201" i="5" s="1"/>
  <c r="E12" i="5"/>
  <c r="F12" i="5" s="1"/>
  <c r="E13" i="5"/>
  <c r="E14" i="5"/>
  <c r="F14" i="5" s="1"/>
  <c r="E15" i="5"/>
  <c r="F15" i="5" s="1"/>
  <c r="E16" i="5"/>
  <c r="F16" i="5" s="1"/>
  <c r="E17" i="5"/>
  <c r="E18" i="5"/>
  <c r="F18" i="5" s="1"/>
  <c r="E19" i="5"/>
  <c r="F19" i="5" s="1"/>
  <c r="E20" i="5"/>
  <c r="F20" i="5" s="1"/>
  <c r="E21" i="5"/>
  <c r="E22" i="5"/>
  <c r="F22" i="5" s="1"/>
  <c r="E23" i="5"/>
  <c r="F23" i="5" s="1"/>
  <c r="E24" i="5"/>
  <c r="F24" i="5" s="1"/>
  <c r="E25" i="5"/>
  <c r="E26" i="5"/>
  <c r="F26" i="5" s="1"/>
  <c r="E27" i="5"/>
  <c r="F27" i="5" s="1"/>
  <c r="E28" i="5"/>
  <c r="F28" i="5" s="1"/>
  <c r="E29" i="5"/>
  <c r="E30" i="5"/>
  <c r="F30" i="5" s="1"/>
  <c r="E31" i="5"/>
  <c r="F31" i="5" s="1"/>
  <c r="E32" i="5"/>
  <c r="F32" i="5" s="1"/>
  <c r="E33" i="5"/>
  <c r="E34" i="5"/>
  <c r="F34" i="5" s="1"/>
  <c r="E35" i="5"/>
  <c r="F35" i="5" s="1"/>
  <c r="E36" i="5"/>
  <c r="F36" i="5" s="1"/>
  <c r="E37" i="5"/>
  <c r="E38" i="5"/>
  <c r="F38" i="5" s="1"/>
  <c r="E39" i="5"/>
  <c r="F39" i="5" s="1"/>
  <c r="E40" i="5"/>
  <c r="F40" i="5" s="1"/>
  <c r="E41" i="5"/>
  <c r="E42" i="5"/>
  <c r="F42" i="5" s="1"/>
  <c r="E43" i="5"/>
  <c r="F43" i="5" s="1"/>
  <c r="E44" i="5"/>
  <c r="F44" i="5" s="1"/>
  <c r="E45" i="5"/>
  <c r="E46" i="5"/>
  <c r="F46" i="5" s="1"/>
  <c r="E47" i="5"/>
  <c r="F47" i="5" s="1"/>
  <c r="E48" i="5"/>
  <c r="F48" i="5" s="1"/>
  <c r="E49" i="5"/>
  <c r="E50" i="5"/>
  <c r="F50" i="5" s="1"/>
  <c r="E51" i="5"/>
  <c r="F51" i="5" s="1"/>
  <c r="E52" i="5"/>
  <c r="F52" i="5" s="1"/>
  <c r="E53" i="5"/>
  <c r="E54" i="5"/>
  <c r="F54" i="5" s="1"/>
  <c r="E55" i="5"/>
  <c r="F55" i="5" s="1"/>
  <c r="E56" i="5"/>
  <c r="F56" i="5" s="1"/>
  <c r="E57" i="5"/>
  <c r="E58" i="5"/>
  <c r="F58" i="5" s="1"/>
  <c r="E59" i="5"/>
  <c r="F59" i="5" s="1"/>
  <c r="E60" i="5"/>
  <c r="F60" i="5" s="1"/>
  <c r="E61" i="5"/>
  <c r="E62" i="5"/>
  <c r="F62" i="5" s="1"/>
  <c r="E63" i="5"/>
  <c r="F63" i="5" s="1"/>
  <c r="E64" i="5"/>
  <c r="F64" i="5" s="1"/>
  <c r="E65" i="5"/>
  <c r="E66" i="5"/>
  <c r="F66" i="5" s="1"/>
  <c r="E67" i="5"/>
  <c r="F67" i="5" s="1"/>
  <c r="E68" i="5"/>
  <c r="F68" i="5" s="1"/>
  <c r="E69" i="5"/>
  <c r="E70" i="5"/>
  <c r="F70" i="5" s="1"/>
  <c r="E71" i="5"/>
  <c r="F71" i="5" s="1"/>
  <c r="E72" i="5"/>
  <c r="F72" i="5" s="1"/>
  <c r="E73" i="5"/>
  <c r="E74" i="5"/>
  <c r="F74" i="5" s="1"/>
  <c r="E75" i="5"/>
  <c r="F75" i="5" s="1"/>
  <c r="E76" i="5"/>
  <c r="F76" i="5" s="1"/>
  <c r="E77" i="5"/>
  <c r="E78" i="5"/>
  <c r="F78" i="5" s="1"/>
  <c r="E79" i="5"/>
  <c r="F79" i="5" s="1"/>
  <c r="E80" i="5"/>
  <c r="F80" i="5" s="1"/>
  <c r="E81" i="5"/>
  <c r="E82" i="5"/>
  <c r="F82" i="5" s="1"/>
  <c r="E83" i="5"/>
  <c r="F83" i="5" s="1"/>
  <c r="E84" i="5"/>
  <c r="F84" i="5" s="1"/>
  <c r="E85" i="5"/>
  <c r="E86" i="5"/>
  <c r="F86" i="5" s="1"/>
  <c r="E87" i="5"/>
  <c r="F87" i="5" s="1"/>
  <c r="E88" i="5"/>
  <c r="F88" i="5" s="1"/>
  <c r="E89" i="5"/>
  <c r="E90" i="5"/>
  <c r="F90" i="5" s="1"/>
  <c r="E91" i="5"/>
  <c r="F91" i="5" s="1"/>
  <c r="E92" i="5"/>
  <c r="F92" i="5" s="1"/>
  <c r="E93" i="5"/>
  <c r="E94" i="5"/>
  <c r="F94" i="5" s="1"/>
  <c r="E95" i="5"/>
  <c r="F95" i="5" s="1"/>
  <c r="E96" i="5"/>
  <c r="F96" i="5" s="1"/>
  <c r="E97" i="5"/>
  <c r="E98" i="5"/>
  <c r="F98" i="5" s="1"/>
  <c r="E99" i="5"/>
  <c r="F99" i="5" s="1"/>
  <c r="E100" i="5"/>
  <c r="F100" i="5" s="1"/>
  <c r="E101" i="5"/>
  <c r="E102" i="5"/>
  <c r="F102" i="5" s="1"/>
  <c r="E103" i="5"/>
  <c r="F103" i="5" s="1"/>
  <c r="E104" i="5"/>
  <c r="F104" i="5" s="1"/>
  <c r="E105" i="5"/>
  <c r="E106" i="5"/>
  <c r="F106" i="5" s="1"/>
  <c r="E107" i="5"/>
  <c r="F107" i="5" s="1"/>
  <c r="E108" i="5"/>
  <c r="F108" i="5" s="1"/>
  <c r="E109" i="5"/>
  <c r="E110" i="5"/>
  <c r="F110" i="5" s="1"/>
  <c r="E111" i="5"/>
  <c r="F111" i="5" s="1"/>
  <c r="E112" i="5"/>
  <c r="F112" i="5" s="1"/>
  <c r="E113" i="5"/>
  <c r="E114" i="5"/>
  <c r="F114" i="5" s="1"/>
  <c r="E115" i="5"/>
  <c r="F115" i="5" s="1"/>
  <c r="E116" i="5"/>
  <c r="F116" i="5" s="1"/>
  <c r="E117" i="5"/>
  <c r="E118" i="5"/>
  <c r="F118" i="5" s="1"/>
  <c r="E119" i="5"/>
  <c r="F119" i="5" s="1"/>
  <c r="E120" i="5"/>
  <c r="F120" i="5" s="1"/>
  <c r="E121" i="5"/>
  <c r="E122" i="5"/>
  <c r="F122" i="5" s="1"/>
  <c r="E123" i="5"/>
  <c r="F123" i="5" s="1"/>
  <c r="E124" i="5"/>
  <c r="F124" i="5" s="1"/>
  <c r="E125" i="5"/>
  <c r="E126" i="5"/>
  <c r="F126" i="5" s="1"/>
  <c r="E127" i="5"/>
  <c r="F127" i="5" s="1"/>
  <c r="E128" i="5"/>
  <c r="F128" i="5" s="1"/>
  <c r="E129" i="5"/>
  <c r="E130" i="5"/>
  <c r="F130" i="5" s="1"/>
  <c r="E131" i="5"/>
  <c r="F131" i="5" s="1"/>
  <c r="E132" i="5"/>
  <c r="F132" i="5" s="1"/>
  <c r="E133" i="5"/>
  <c r="E134" i="5"/>
  <c r="F134" i="5" s="1"/>
  <c r="E135" i="5"/>
  <c r="F135" i="5" s="1"/>
  <c r="E136" i="5"/>
  <c r="F136" i="5" s="1"/>
  <c r="E137" i="5"/>
  <c r="E138" i="5"/>
  <c r="F138" i="5" s="1"/>
  <c r="E139" i="5"/>
  <c r="F139" i="5" s="1"/>
  <c r="E140" i="5"/>
  <c r="F140" i="5" s="1"/>
  <c r="E141" i="5"/>
  <c r="E142" i="5"/>
  <c r="F142" i="5" s="1"/>
  <c r="E143" i="5"/>
  <c r="F143" i="5" s="1"/>
  <c r="E144" i="5"/>
  <c r="F144" i="5" s="1"/>
  <c r="E145" i="5"/>
  <c r="E146" i="5"/>
  <c r="F146" i="5" s="1"/>
  <c r="E147" i="5"/>
  <c r="F147" i="5" s="1"/>
  <c r="E148" i="5"/>
  <c r="F148" i="5" s="1"/>
  <c r="E149" i="5"/>
  <c r="E150" i="5"/>
  <c r="F150" i="5" s="1"/>
  <c r="E151" i="5"/>
  <c r="F151" i="5" s="1"/>
  <c r="E152" i="5"/>
  <c r="F152" i="5" s="1"/>
  <c r="E153" i="5"/>
  <c r="E154" i="5"/>
  <c r="F154" i="5" s="1"/>
  <c r="E155" i="5"/>
  <c r="F155" i="5" s="1"/>
  <c r="E156" i="5"/>
  <c r="F156" i="5" s="1"/>
  <c r="E157" i="5"/>
  <c r="E158" i="5"/>
  <c r="F158" i="5" s="1"/>
  <c r="E159" i="5"/>
  <c r="F159" i="5" s="1"/>
  <c r="E160" i="5"/>
  <c r="F160" i="5" s="1"/>
  <c r="E161" i="5"/>
  <c r="E162" i="5"/>
  <c r="F162" i="5" s="1"/>
  <c r="E163" i="5"/>
  <c r="F163" i="5" s="1"/>
  <c r="E164" i="5"/>
  <c r="F164" i="5" s="1"/>
  <c r="E165" i="5"/>
  <c r="E166" i="5"/>
  <c r="F166" i="5" s="1"/>
  <c r="E167" i="5"/>
  <c r="F167" i="5" s="1"/>
  <c r="E168" i="5"/>
  <c r="F168" i="5" s="1"/>
  <c r="E169" i="5"/>
  <c r="E170" i="5"/>
  <c r="F170" i="5" s="1"/>
  <c r="E171" i="5"/>
  <c r="F171" i="5" s="1"/>
  <c r="E172" i="5"/>
  <c r="F172" i="5" s="1"/>
  <c r="E173" i="5"/>
  <c r="E174" i="5"/>
  <c r="F174" i="5" s="1"/>
  <c r="E175" i="5"/>
  <c r="F175" i="5" s="1"/>
  <c r="E176" i="5"/>
  <c r="F176" i="5" s="1"/>
  <c r="E177" i="5"/>
  <c r="E178" i="5"/>
  <c r="F178" i="5" s="1"/>
  <c r="E179" i="5"/>
  <c r="F179" i="5" s="1"/>
  <c r="E180" i="5"/>
  <c r="F180" i="5" s="1"/>
  <c r="E181" i="5"/>
  <c r="E182" i="5"/>
  <c r="F182" i="5" s="1"/>
  <c r="E183" i="5"/>
  <c r="F183" i="5" s="1"/>
  <c r="E184" i="5"/>
  <c r="F184" i="5" s="1"/>
  <c r="E185" i="5"/>
  <c r="E186" i="5"/>
  <c r="F186" i="5" s="1"/>
  <c r="E187" i="5"/>
  <c r="F187" i="5" s="1"/>
  <c r="E188" i="5"/>
  <c r="F188" i="5" s="1"/>
  <c r="E189" i="5"/>
  <c r="E190" i="5"/>
  <c r="F190" i="5" s="1"/>
  <c r="E191" i="5"/>
  <c r="F191" i="5" s="1"/>
  <c r="E192" i="5"/>
  <c r="F192" i="5" s="1"/>
  <c r="E193" i="5"/>
  <c r="E194" i="5"/>
  <c r="F194" i="5" s="1"/>
  <c r="E195" i="5"/>
  <c r="F195" i="5" s="1"/>
  <c r="E196" i="5"/>
  <c r="F196" i="5" s="1"/>
  <c r="E197" i="5"/>
  <c r="E198" i="5"/>
  <c r="F198" i="5" s="1"/>
  <c r="E199" i="5"/>
  <c r="F199" i="5" s="1"/>
  <c r="E11" i="5"/>
  <c r="F11" i="5" s="1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7" i="6"/>
  <c r="D95" i="6" s="1"/>
  <c r="D34" i="2"/>
  <c r="D8" i="2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P14" i="1"/>
  <c r="G12" i="1"/>
  <c r="D97" i="4" l="1"/>
  <c r="N33" i="4" s="1"/>
  <c r="B38" i="2"/>
  <c r="D40" i="8"/>
  <c r="T35" i="4"/>
  <c r="P33" i="4" s="1"/>
  <c r="H26" i="3"/>
  <c r="I26" i="3" s="1"/>
  <c r="I30" i="3" s="1"/>
  <c r="M37" i="4" l="1"/>
  <c r="E40" i="8"/>
  <c r="D42" i="8"/>
  <c r="C40" i="8"/>
  <c r="M49" i="2"/>
  <c r="M45" i="2"/>
  <c r="M44" i="2"/>
  <c r="M46" i="2"/>
  <c r="M51" i="2"/>
  <c r="M47" i="2"/>
  <c r="M48" i="2"/>
  <c r="M43" i="2"/>
  <c r="M53" i="2" s="1"/>
  <c r="M54" i="2" s="1"/>
  <c r="M50" i="2"/>
  <c r="H53" i="2" l="1"/>
  <c r="H46" i="2"/>
  <c r="H64" i="2"/>
  <c r="H75" i="2"/>
  <c r="H49" i="2"/>
  <c r="H74" i="2"/>
  <c r="H71" i="2"/>
  <c r="H47" i="2"/>
  <c r="H56" i="2"/>
  <c r="H69" i="2"/>
  <c r="H54" i="2"/>
  <c r="H70" i="2"/>
  <c r="H55" i="2"/>
  <c r="H67" i="2"/>
  <c r="H50" i="2"/>
  <c r="H44" i="2"/>
  <c r="H62" i="2"/>
  <c r="H73" i="2"/>
  <c r="H68" i="2"/>
  <c r="H59" i="2"/>
  <c r="H57" i="2"/>
  <c r="H45" i="2"/>
  <c r="H60" i="2"/>
  <c r="H48" i="2"/>
  <c r="H66" i="2"/>
  <c r="H52" i="2"/>
  <c r="H61" i="2"/>
  <c r="H65" i="2"/>
  <c r="H58" i="2"/>
  <c r="H63" i="2"/>
  <c r="H51" i="2"/>
  <c r="H72" i="2"/>
  <c r="H130" i="2" l="1"/>
</calcChain>
</file>

<file path=xl/sharedStrings.xml><?xml version="1.0" encoding="utf-8"?>
<sst xmlns="http://schemas.openxmlformats.org/spreadsheetml/2006/main" count="2287" uniqueCount="252">
  <si>
    <t>13 WEEK TREASURY BILLS</t>
  </si>
  <si>
    <t>AUCTION DATE</t>
  </si>
  <si>
    <t>ISSUE DATE</t>
  </si>
  <si>
    <t>MATURITY DATE</t>
  </si>
  <si>
    <t>AMOUNT AUCTIONED</t>
  </si>
  <si>
    <t>AMOUNT OFFERED</t>
  </si>
  <si>
    <t>AMOUNT ACCEPTED</t>
  </si>
  <si>
    <t>UNIFORM YIELD</t>
  </si>
  <si>
    <t>26 WEEK TREASURY BILLS</t>
  </si>
  <si>
    <t>2022, 2023, 2024</t>
  </si>
  <si>
    <t>Disbursed amount (€ bn)</t>
  </si>
  <si>
    <t>Cumulative disbursed amount (€ bn)</t>
  </si>
  <si>
    <t>Interim maturity before roll-over</t>
  </si>
  <si>
    <t> Final maturity   </t>
  </si>
  <si>
    <t>Disbursement date</t>
  </si>
  <si>
    <t>Disbursements</t>
  </si>
  <si>
    <t>Repayments</t>
  </si>
  <si>
    <t>Maturity date</t>
  </si>
  <si>
    <t>Cumulative repaid amount (€ bn)</t>
  </si>
  <si>
    <t>Repaid amount (€ bn)</t>
  </si>
  <si>
    <t>PSI sweetener and accrued interest loan amortises constantly over 20 years between 2023 and 2042</t>
  </si>
  <si>
    <t>Loan for bank recapitalisation; amortising between 2034-2039 and 2043-2046</t>
  </si>
  <si>
    <t>Loan amortises constantly between 2044-2046</t>
  </si>
  <si>
    <t>Loan amortises constantly between 2023-2042</t>
  </si>
  <si>
    <t>Loan for bank recapitalisation; repaid in full on 27/02/2015</t>
  </si>
  <si>
    <t>Payment date</t>
  </si>
  <si>
    <t>Amount</t>
  </si>
  <si>
    <t>Type</t>
  </si>
  <si>
    <t>Loan amortises constantly between 2023-2042 (Second bailout)</t>
  </si>
  <si>
    <t>Loan amortises constantly between 2044-2046 (Second bailout)</t>
  </si>
  <si>
    <t>Total outstanding (as of July 2015)</t>
  </si>
  <si>
    <t>Loan for bank recapitalisation; to be rolled into cash loans at interim maturities; €3.7 bn repaid on 27/02/2015; Final repayment dates from WSJ debt tracker</t>
  </si>
  <si>
    <t>Individual loan repayment dates</t>
  </si>
  <si>
    <t>Date</t>
  </si>
  <si>
    <t>Repayment</t>
  </si>
  <si>
    <t>Source: http://www.efsf.europa.eu/about/operations/, last checked 23 July 2015; printed copy "EFSF disbursements"</t>
  </si>
  <si>
    <t>Source: http://www.pdma.gr/index.php/en/debt-instruments-greek-government-bonds/issuance-calendar-a-syndication-and-auction-results, last checked: 23 July 2015. Printed Document "PDMA - T-Bills"</t>
  </si>
  <si>
    <t>Repayment (Bn EUR)</t>
  </si>
  <si>
    <t>Source: http://www.irishstatutebook.ie/2013/en/act/pub/0001/print.html, last checked 23 July 2015; printed copy "GLF 4 - 2013 (incl schedule)"</t>
  </si>
  <si>
    <t>Greece: Projected Payments to the IMF</t>
  </si>
  <si>
    <t>as of June 30, 2015</t>
  </si>
  <si>
    <t>(In SDRs)</t>
  </si>
  <si>
    <t>Description</t>
  </si>
  <si>
    <t>Schedule Date</t>
  </si>
  <si>
    <t>Total Amount Due</t>
  </si>
  <si>
    <t>GRA Repurchase (SBA)</t>
  </si>
  <si>
    <t>Net SDR Charges</t>
  </si>
  <si>
    <t>GRA Charges</t>
  </si>
  <si>
    <t>SDR Assessments</t>
  </si>
  <si>
    <t>GRA Repurchase (EFF)</t>
  </si>
  <si>
    <t>Short Description</t>
  </si>
  <si>
    <t>SDR Department - Member Assessment</t>
  </si>
  <si>
    <t>Extended Fund Facility Arrangement - Obligation</t>
  </si>
  <si>
    <t>SDR Department - Net Charges</t>
  </si>
  <si>
    <t>Stand-By Arrangement - Obligation</t>
  </si>
  <si>
    <t>General Resources Account - REGULAR Charges</t>
  </si>
  <si>
    <t>Total</t>
  </si>
  <si>
    <t>Amount (Bn)</t>
  </si>
  <si>
    <t>SDR per EUR</t>
  </si>
  <si>
    <t>Source: http://www.imf.org/external/np/fin/tad/extforth.aspx?memberkey1=360&amp;date1key=2015-06-30&amp;category=forth&amp;year=2015&amp;trxtype=repchg&amp;overforth=f&amp;schedule=exp&amp;extend=y, last checked 23 July 2015; Excel file "IMF"</t>
  </si>
  <si>
    <t>T-Bills</t>
  </si>
  <si>
    <t>Holdouts</t>
  </si>
  <si>
    <t>Date due</t>
  </si>
  <si>
    <t>NCBs</t>
  </si>
  <si>
    <t>ECB</t>
  </si>
  <si>
    <t>EIB</t>
  </si>
  <si>
    <t>Total (Bn)</t>
  </si>
  <si>
    <t>Debt</t>
  </si>
  <si>
    <t>Amount (Bn EUR)</t>
  </si>
  <si>
    <t>JP530000BS19</t>
  </si>
  <si>
    <t>XS0165956672</t>
  </si>
  <si>
    <t>XS0357333029</t>
  </si>
  <si>
    <t>JP530000CS83</t>
  </si>
  <si>
    <t>XS0071095045</t>
  </si>
  <si>
    <t>XS0078057725</t>
  </si>
  <si>
    <t>XS0079012166</t>
  </si>
  <si>
    <t>XS0260024277</t>
  </si>
  <si>
    <t>XS0286916027</t>
  </si>
  <si>
    <t>IT0006527532</t>
  </si>
  <si>
    <t>XS0097010440</t>
  </si>
  <si>
    <t>XS0097598329</t>
  </si>
  <si>
    <t>XS0224227313</t>
  </si>
  <si>
    <t>XS0251384904</t>
  </si>
  <si>
    <t>XS0255739350</t>
  </si>
  <si>
    <t>XS0256563429</t>
  </si>
  <si>
    <t>XS0223870907</t>
  </si>
  <si>
    <t>XS0223064139</t>
  </si>
  <si>
    <t>XS0260349492</t>
  </si>
  <si>
    <t>XS0110307930</t>
  </si>
  <si>
    <t>XS0192416617</t>
  </si>
  <si>
    <t>XS0191352847</t>
  </si>
  <si>
    <t>XS0292467775</t>
  </si>
  <si>
    <t>ISIN</t>
  </si>
  <si>
    <t>Maturity</t>
  </si>
  <si>
    <t>GR0128010676</t>
  </si>
  <si>
    <t>GR0128011682</t>
  </si>
  <si>
    <t>GR0128012698</t>
  </si>
  <si>
    <t>GR0128013704</t>
  </si>
  <si>
    <t>GR0128014710</t>
  </si>
  <si>
    <t>GR0133006198</t>
  </si>
  <si>
    <t>GR0133007204</t>
  </si>
  <si>
    <t>GR0133008210</t>
  </si>
  <si>
    <t>GR0133009226</t>
  </si>
  <si>
    <t>GR0133010232</t>
  </si>
  <si>
    <t>GR0138005716</t>
  </si>
  <si>
    <t>GR0138006722</t>
  </si>
  <si>
    <t>GR0138007738</t>
  </si>
  <si>
    <t>GR0138008744</t>
  </si>
  <si>
    <t>GR0138009759</t>
  </si>
  <si>
    <t>GR0138010765</t>
  </si>
  <si>
    <t>GR0138011771</t>
  </si>
  <si>
    <t>GR0138012787</t>
  </si>
  <si>
    <t>GR0138013793</t>
  </si>
  <si>
    <t>GR0138014809</t>
  </si>
  <si>
    <t>Buyback</t>
  </si>
  <si>
    <t>Remaining</t>
  </si>
  <si>
    <t>Remaining (Bn)</t>
  </si>
  <si>
    <t>XS0308854149</t>
  </si>
  <si>
    <t>FR0010027557</t>
  </si>
  <si>
    <t>XS0193324380</t>
  </si>
  <si>
    <t>XS0215169706</t>
  </si>
  <si>
    <t>XS0160208772</t>
  </si>
  <si>
    <t>XS0280601658</t>
  </si>
  <si>
    <t>JP530005ASC0</t>
  </si>
  <si>
    <t>Source: Zettelmeyer et al. (2013), Table A4</t>
  </si>
  <si>
    <t>Source: Greece Ministry of Finance Press Releases</t>
  </si>
  <si>
    <t>Coupon</t>
  </si>
  <si>
    <t>FRN</t>
  </si>
  <si>
    <t>Coupon (Bn)</t>
  </si>
  <si>
    <t>Holdouts - Principal</t>
  </si>
  <si>
    <t>PSI Bonds - Principal</t>
  </si>
  <si>
    <t>Bond</t>
  </si>
  <si>
    <t>Total PSI</t>
  </si>
  <si>
    <t>Total Holdouts</t>
  </si>
  <si>
    <t>SMP bonds - Principal</t>
  </si>
  <si>
    <t>GR0114023485</t>
  </si>
  <si>
    <t>GR0124028623</t>
  </si>
  <si>
    <t>GR0528002315</t>
  </si>
  <si>
    <t>GR0118012609</t>
  </si>
  <si>
    <t>GR0124029639</t>
  </si>
  <si>
    <t>GR0124030645</t>
  </si>
  <si>
    <t>GR0124031650</t>
  </si>
  <si>
    <t>GR0133001140</t>
  </si>
  <si>
    <t>GR0124032666</t>
  </si>
  <si>
    <t>GR0133002155</t>
  </si>
  <si>
    <t>GR0133003161</t>
  </si>
  <si>
    <t>GR0338001531</t>
  </si>
  <si>
    <t>GR0133004177</t>
  </si>
  <si>
    <t>GR0338002547</t>
  </si>
  <si>
    <t>GR0138001673</t>
  </si>
  <si>
    <t>Source: Zettelmeyer/Trebesch (2013), Table A1</t>
  </si>
  <si>
    <t>SMP bonds - Coupons</t>
  </si>
  <si>
    <t>ECB amount (Bn)</t>
  </si>
  <si>
    <t>Total principal + coupon</t>
  </si>
  <si>
    <t>Year</t>
  </si>
  <si>
    <t>Long-term debt</t>
  </si>
  <si>
    <t>Loans for participation in the IMF</t>
  </si>
  <si>
    <t>Long-term loans and securities with a euro clause</t>
  </si>
  <si>
    <t>Delta</t>
  </si>
  <si>
    <t>-</t>
  </si>
  <si>
    <t>There was a one-off increase due to the inclusion of a previously otherwise kept balance sheet item (non-EUR denominated debt)</t>
  </si>
  <si>
    <t>Average repayment</t>
  </si>
  <si>
    <t>Repayment based on long-term debt only</t>
  </si>
  <si>
    <t>(benchmark assumption)</t>
  </si>
  <si>
    <t>Late payment made on 20 July 2015, leaving</t>
  </si>
  <si>
    <t>Projected payment dates</t>
  </si>
  <si>
    <t>Bank of Greece</t>
  </si>
  <si>
    <t>Amount (bn)</t>
  </si>
  <si>
    <t>Holdouts (Principal)</t>
  </si>
  <si>
    <t>Holdouts (Interest)</t>
  </si>
  <si>
    <t>PSI Bonds (Principal)</t>
  </si>
  <si>
    <t>PSI Bonds (Interest)</t>
  </si>
  <si>
    <t>ECB &amp; NCB (Principal)</t>
  </si>
  <si>
    <t>ECB &amp; NCB (Interest)</t>
  </si>
  <si>
    <t>Projected remaining debt</t>
  </si>
  <si>
    <t>Projected repayment</t>
  </si>
  <si>
    <t>Repayment (Bn)</t>
  </si>
  <si>
    <t>Amount (Bn SDR)</t>
  </si>
  <si>
    <t>Sum individual payments</t>
  </si>
  <si>
    <t>Present value (Bn EUR)</t>
  </si>
  <si>
    <t>IMF (Interest)</t>
  </si>
  <si>
    <t>Interest</t>
  </si>
  <si>
    <t>Consolidated principal payment schedule</t>
  </si>
  <si>
    <t>Interest calculations</t>
  </si>
  <si>
    <t>Deferred interest</t>
  </si>
  <si>
    <t>Sum</t>
  </si>
  <si>
    <t>Per annum 2023-2054</t>
  </si>
  <si>
    <t>Average interest rate (Proxy: EU000A1G0BL1 due 2029)</t>
  </si>
  <si>
    <t>The interest rate on the EFSF loans is made up by the sum of the "EFSF cost of funding" and a margin (spread), which has been set to zero. The EFSF cost of funding includes:
(i) Average cost of funding the relevant Financial Assistance after hedging;
(ii) Service fees, consisting of a 0.5% of the Financial Assistance Amount and 0.05% annually;
(iii) Commitment fee, which is variable and not public;
(iv) Guarantee commission fee, which has been set to zero for Greece.</t>
  </si>
  <si>
    <t>Greek Loan Facility Agreement - Principal Repayments</t>
  </si>
  <si>
    <t>Greek Loan Facility Agreement - Interest Payments</t>
  </si>
  <si>
    <t>Eurozone gov'ts (Principal)</t>
  </si>
  <si>
    <t>Eurozone gov'ts (Interest)</t>
  </si>
  <si>
    <t>4 repayment dates</t>
  </si>
  <si>
    <t>3 repayment dates</t>
  </si>
  <si>
    <t>Interest rate</t>
  </si>
  <si>
    <t>Interest (EUR Bn)</t>
  </si>
  <si>
    <t>The interest rate consists is equal to EURIBOR 3m + 50bps.</t>
  </si>
  <si>
    <t>EFSF (Principal)</t>
  </si>
  <si>
    <t>Outstanding principal on this loan</t>
  </si>
  <si>
    <t>PSI sweetener and accrued interest loan amortises constantly over 20 years between 2023 and 2042 (plus deferred interest)</t>
  </si>
  <si>
    <t>Deferred interest (remainder)</t>
  </si>
  <si>
    <t>n/a</t>
  </si>
  <si>
    <t>EFSF (Interest)</t>
  </si>
  <si>
    <t>IMF (Principal)</t>
  </si>
  <si>
    <t>EFSF</t>
  </si>
  <si>
    <t>IMF</t>
  </si>
  <si>
    <t>Interest
(Bn EUR)</t>
  </si>
  <si>
    <t>Bonds (PSI)</t>
  </si>
  <si>
    <t>Bonds (Holdouts)</t>
  </si>
  <si>
    <t>Bonds (ECB, NCBs, EIB)</t>
  </si>
  <si>
    <t>GLF</t>
  </si>
  <si>
    <t>Bank of Greece 2/</t>
  </si>
  <si>
    <r>
      <t xml:space="preserve">1/ Defined as </t>
    </r>
    <r>
      <rPr>
        <i/>
        <sz val="8"/>
        <color theme="1"/>
        <rFont val="Times New Roman"/>
        <family val="1"/>
      </rPr>
      <t>GE = 1 - PV/NV</t>
    </r>
    <r>
      <rPr>
        <sz val="8"/>
        <color theme="1"/>
        <rFont val="Times New Roman"/>
        <family val="1"/>
      </rPr>
      <t xml:space="preserve"> (IMF 2013b)</t>
    </r>
  </si>
  <si>
    <t>Face value
(Bn EUR)</t>
  </si>
  <si>
    <r>
      <t xml:space="preserve">Grant element </t>
    </r>
    <r>
      <rPr>
        <sz val="12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/</t>
    </r>
  </si>
  <si>
    <t>Holdouts - Interest</t>
  </si>
  <si>
    <t>PSI Bonds - Interest</t>
  </si>
  <si>
    <t>Repayments of Bank of Greece loan since 2000</t>
  </si>
  <si>
    <t>Assumed future repayment path</t>
  </si>
  <si>
    <t>Source: Bank of Greece Annual Accounts, http://www.bankofgreece.gr/Pages/en/Publications/GovReport.aspx?Filter_By=8, last checked August 4, 2015.</t>
  </si>
  <si>
    <t>2/ Assuming constant amortization.</t>
  </si>
  <si>
    <t>ESM</t>
  </si>
  <si>
    <t>IMF share of bailouts</t>
  </si>
  <si>
    <t>ESM share of third bailout</t>
  </si>
  <si>
    <t>Total third bailout</t>
  </si>
  <si>
    <t>IMF share of third bailout</t>
  </si>
  <si>
    <t>Principal</t>
  </si>
  <si>
    <t>ESM interest rate</t>
  </si>
  <si>
    <t>TOTAL</t>
  </si>
  <si>
    <t>Greece IMF quota</t>
  </si>
  <si>
    <t>Basic rate of charge</t>
  </si>
  <si>
    <t>IMF weighted EFF lending rate</t>
  </si>
  <si>
    <t>EFF surcharge</t>
  </si>
  <si>
    <t>EFF surcharge for loans &gt; 300% of quota</t>
  </si>
  <si>
    <t>Present value</t>
  </si>
  <si>
    <t>Discount rate</t>
  </si>
  <si>
    <t>Current year</t>
  </si>
  <si>
    <t>Service charge</t>
  </si>
  <si>
    <t>Total new programme</t>
  </si>
  <si>
    <t>OLD</t>
  </si>
  <si>
    <t>NEW</t>
  </si>
  <si>
    <t xml:space="preserve">Conditions of new programme:
- 86bn to be paid out in three tranches over coming three years (2015, 16, 17)
- Interest will be due from the start of the programme. </t>
  </si>
  <si>
    <t>3/ Assuming the new programme is identical to the previous programmes with respect to the share of IMF/European lending.</t>
  </si>
  <si>
    <t>New programme 3/</t>
  </si>
  <si>
    <t>Total (w/o new programme)</t>
  </si>
  <si>
    <t>of GDP</t>
  </si>
  <si>
    <t>Greece GDP</t>
  </si>
  <si>
    <t>For 2014, IMF WEO April 2015 vintage</t>
  </si>
  <si>
    <t>Row Labels</t>
  </si>
  <si>
    <t>Grand Total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</si>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</sst>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dd\-mmm\-yyyy"/>
    <numFmt numFmtId="165" formatCode="0.0"/>
    <numFmt numFmtId="166" formatCode="0.000"/>
    <numFmt numFmtId="167" formatCode="_(* #,##0_);_(* \(#,##0\);_(* &quot;-&quot;??_);_(@_)"/>
    <numFmt numFmtId="168" formatCode="0.000000"/>
    <numFmt numFmtId="169" formatCode="0.0000"/>
    <numFmt numFmtId="170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/>
      <name val="Times New Roman"/>
      <family val="1"/>
    </font>
    <font>
      <i/>
      <sz val="8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 applyAlignment="1">
      <alignment horizontal="center" vertical="center" wrapText="1"/>
    </xf>
    <xf numFmtId="15" fontId="0" fillId="0" borderId="0" xfId="0" applyNumberFormat="1"/>
    <xf numFmtId="15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3" fontId="0" fillId="0" borderId="0" xfId="0" applyNumberFormat="1"/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14" fontId="0" fillId="0" borderId="0" xfId="0" applyNumberFormat="1"/>
    <xf numFmtId="14" fontId="0" fillId="0" borderId="0" xfId="0" applyNumberFormat="1" applyAlignment="1">
      <alignment vertical="center" wrapText="1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164" fontId="0" fillId="0" borderId="0" xfId="0" applyNumberForma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7" fontId="0" fillId="0" borderId="0" xfId="1" applyNumberFormat="1" applyFont="1" applyAlignment="1">
      <alignment horizontal="right"/>
    </xf>
    <xf numFmtId="43" fontId="0" fillId="0" borderId="0" xfId="1" applyFont="1"/>
    <xf numFmtId="167" fontId="0" fillId="0" borderId="0" xfId="1" applyNumberFormat="1" applyFont="1"/>
    <xf numFmtId="168" fontId="0" fillId="0" borderId="0" xfId="0" applyNumberFormat="1"/>
    <xf numFmtId="167" fontId="0" fillId="0" borderId="0" xfId="0" applyNumberFormat="1"/>
    <xf numFmtId="0" fontId="2" fillId="2" borderId="0" xfId="0" applyFont="1" applyFill="1" applyAlignment="1">
      <alignment horizontal="center"/>
    </xf>
    <xf numFmtId="43" fontId="0" fillId="0" borderId="0" xfId="0" applyNumberFormat="1"/>
    <xf numFmtId="9" fontId="0" fillId="0" borderId="0" xfId="0" applyNumberFormat="1"/>
    <xf numFmtId="10" fontId="0" fillId="0" borderId="0" xfId="2" applyNumberFormat="1" applyFont="1" applyAlignment="1">
      <alignment horizontal="right"/>
    </xf>
    <xf numFmtId="10" fontId="0" fillId="0" borderId="0" xfId="0" applyNumberFormat="1" applyAlignment="1">
      <alignment horizontal="right"/>
    </xf>
    <xf numFmtId="0" fontId="0" fillId="0" borderId="0" xfId="0" applyAlignment="1">
      <alignment vertical="top"/>
    </xf>
    <xf numFmtId="10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/>
    </xf>
    <xf numFmtId="0" fontId="0" fillId="4" borderId="0" xfId="0" applyFill="1"/>
    <xf numFmtId="0" fontId="3" fillId="4" borderId="7" xfId="0" applyFont="1" applyFill="1" applyBorder="1" applyAlignment="1">
      <alignment horizontal="left" vertical="top"/>
    </xf>
    <xf numFmtId="0" fontId="3" fillId="4" borderId="7" xfId="0" applyFont="1" applyFill="1" applyBorder="1" applyAlignment="1">
      <alignment horizontal="right" vertical="top" wrapText="1"/>
    </xf>
    <xf numFmtId="0" fontId="3" fillId="4" borderId="0" xfId="0" applyFont="1" applyFill="1"/>
    <xf numFmtId="165" fontId="3" fillId="4" borderId="0" xfId="0" applyNumberFormat="1" applyFont="1" applyFill="1"/>
    <xf numFmtId="9" fontId="3" fillId="4" borderId="0" xfId="2" applyFont="1" applyFill="1"/>
    <xf numFmtId="0" fontId="4" fillId="4" borderId="0" xfId="0" applyFont="1" applyFill="1"/>
    <xf numFmtId="165" fontId="4" fillId="4" borderId="0" xfId="0" applyNumberFormat="1" applyFont="1" applyFill="1"/>
    <xf numFmtId="0" fontId="4" fillId="4" borderId="8" xfId="0" applyFont="1" applyFill="1" applyBorder="1"/>
    <xf numFmtId="165" fontId="4" fillId="4" borderId="8" xfId="0" applyNumberFormat="1" applyFont="1" applyFill="1" applyBorder="1"/>
    <xf numFmtId="10" fontId="0" fillId="0" borderId="0" xfId="0" applyNumberFormat="1"/>
    <xf numFmtId="0" fontId="0" fillId="0" borderId="0" xfId="0" applyAlignment="1"/>
    <xf numFmtId="169" fontId="0" fillId="0" borderId="0" xfId="0" applyNumberFormat="1"/>
    <xf numFmtId="168" fontId="0" fillId="0" borderId="0" xfId="2" applyNumberFormat="1" applyFont="1"/>
    <xf numFmtId="170" fontId="0" fillId="0" borderId="0" xfId="2" applyNumberFormat="1" applyFont="1"/>
    <xf numFmtId="170" fontId="0" fillId="0" borderId="0" xfId="0" applyNumberFormat="1"/>
    <xf numFmtId="0" fontId="2" fillId="0" borderId="0" xfId="0" applyFont="1"/>
    <xf numFmtId="164" fontId="2" fillId="0" borderId="0" xfId="0" applyNumberFormat="1" applyFont="1"/>
    <xf numFmtId="14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9" fontId="4" fillId="4" borderId="0" xfId="2" applyFont="1" applyFill="1" applyAlignment="1">
      <alignment horizontal="right"/>
    </xf>
    <xf numFmtId="9" fontId="4" fillId="4" borderId="8" xfId="2" applyFont="1" applyFill="1" applyBorder="1" applyAlignment="1">
      <alignment horizontal="right"/>
    </xf>
    <xf numFmtId="165" fontId="4" fillId="4" borderId="8" xfId="0" applyNumberFormat="1" applyFont="1" applyFill="1" applyBorder="1" applyAlignment="1">
      <alignment horizontal="right"/>
    </xf>
    <xf numFmtId="165" fontId="4" fillId="4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8" fillId="4" borderId="0" xfId="0" applyFont="1" applyFill="1"/>
    <xf numFmtId="165" fontId="8" fillId="4" borderId="0" xfId="0" applyNumberFormat="1" applyFont="1" applyFill="1"/>
    <xf numFmtId="9" fontId="8" fillId="4" borderId="0" xfId="2" applyFont="1" applyFill="1"/>
    <xf numFmtId="0" fontId="8" fillId="4" borderId="8" xfId="0" applyFont="1" applyFill="1" applyBorder="1"/>
    <xf numFmtId="165" fontId="8" fillId="4" borderId="8" xfId="0" applyNumberFormat="1" applyFont="1" applyFill="1" applyBorder="1"/>
    <xf numFmtId="9" fontId="0" fillId="0" borderId="0" xfId="2" applyFont="1"/>
    <xf numFmtId="10" fontId="0" fillId="0" borderId="0" xfId="2" applyNumberFormat="1" applyFont="1"/>
    <xf numFmtId="4" fontId="0" fillId="0" borderId="0" xfId="0" applyNumberFormat="1"/>
    <xf numFmtId="0" fontId="0" fillId="3" borderId="0" xfId="0" applyFill="1"/>
    <xf numFmtId="10" fontId="0" fillId="3" borderId="0" xfId="2" applyNumberFormat="1" applyFont="1" applyFill="1"/>
    <xf numFmtId="9" fontId="0" fillId="3" borderId="0" xfId="0" applyNumberFormat="1" applyFill="1"/>
    <xf numFmtId="9" fontId="8" fillId="4" borderId="0" xfId="2" applyFont="1" applyFill="1" applyAlignment="1">
      <alignment horizontal="right"/>
    </xf>
    <xf numFmtId="9" fontId="8" fillId="4" borderId="8" xfId="2" applyFont="1" applyFill="1" applyBorder="1" applyAlignment="1">
      <alignment horizontal="right"/>
    </xf>
    <xf numFmtId="9" fontId="8" fillId="4" borderId="0" xfId="2" applyFont="1" applyFill="1" applyBorder="1" applyAlignment="1">
      <alignment horizontal="right"/>
    </xf>
    <xf numFmtId="0" fontId="8" fillId="4" borderId="7" xfId="0" applyFont="1" applyFill="1" applyBorder="1"/>
    <xf numFmtId="165" fontId="8" fillId="4" borderId="7" xfId="0" applyNumberFormat="1" applyFont="1" applyFill="1" applyBorder="1"/>
    <xf numFmtId="2" fontId="8" fillId="4" borderId="7" xfId="0" applyNumberFormat="1" applyFont="1" applyFill="1" applyBorder="1"/>
    <xf numFmtId="9" fontId="8" fillId="4" borderId="7" xfId="2" applyFont="1" applyFill="1" applyBorder="1" applyAlignment="1">
      <alignment horizontal="right"/>
    </xf>
    <xf numFmtId="0" fontId="9" fillId="4" borderId="0" xfId="0" applyFont="1" applyFill="1"/>
    <xf numFmtId="0" fontId="8" fillId="4" borderId="0" xfId="0" applyFont="1" applyFill="1" applyBorder="1"/>
    <xf numFmtId="165" fontId="8" fillId="4" borderId="0" xfId="0" applyNumberFormat="1" applyFont="1" applyFill="1" applyBorder="1"/>
    <xf numFmtId="2" fontId="8" fillId="4" borderId="0" xfId="0" applyNumberFormat="1" applyFont="1" applyFill="1" applyBorder="1"/>
    <xf numFmtId="165" fontId="9" fillId="4" borderId="0" xfId="0" applyNumberFormat="1" applyFont="1" applyFill="1"/>
    <xf numFmtId="9" fontId="9" fillId="4" borderId="0" xfId="2" applyFont="1" applyFill="1" applyBorder="1" applyAlignment="1">
      <alignment horizontal="right"/>
    </xf>
    <xf numFmtId="0" fontId="5" fillId="4" borderId="0" xfId="0" applyFont="1" applyFill="1" applyAlignment="1">
      <alignment vertical="top"/>
    </xf>
    <xf numFmtId="0" fontId="3" fillId="4" borderId="0" xfId="0" applyFont="1" applyFill="1" applyAlignment="1">
      <alignment vertical="top"/>
    </xf>
    <xf numFmtId="0" fontId="0" fillId="4" borderId="0" xfId="0" applyFill="1" applyAlignment="1">
      <alignment vertical="top"/>
    </xf>
    <xf numFmtId="15" fontId="0" fillId="0" borderId="9" xfId="0" applyNumberFormat="1" applyBorder="1" applyAlignment="1">
      <alignment vertical="center" wrapText="1"/>
    </xf>
    <xf numFmtId="4" fontId="0" fillId="0" borderId="9" xfId="0" applyNumberFormat="1" applyBorder="1" applyAlignment="1">
      <alignment vertical="center" wrapText="1"/>
    </xf>
    <xf numFmtId="0" fontId="0" fillId="0" borderId="0" xfId="0" applyNumberFormat="1"/>
    <xf numFmtId="0" fontId="0" fillId="0" borderId="0" xfId="0" applyAlignment="1">
      <alignment horizontal="center"/>
    </xf>
    <xf numFmtId="14" fontId="0" fillId="3" borderId="0" xfId="0" applyNumberFormat="1" applyFill="1"/>
    <xf numFmtId="9" fontId="3" fillId="4" borderId="0" xfId="2" applyNumberFormat="1" applyFont="1" applyFill="1"/>
    <xf numFmtId="9" fontId="9" fillId="4" borderId="0" xfId="2" applyNumberFormat="1" applyFont="1" applyFill="1"/>
    <xf numFmtId="0" fontId="11" fillId="4" borderId="0" xfId="0" applyFont="1" applyFill="1"/>
    <xf numFmtId="0" fontId="0" fillId="0" borderId="0" xfId="0" pivotButton="1"/>
    <xf numFmtId="0" fontId="8" fillId="4" borderId="7" xfId="0" applyFont="1" applyFill="1" applyBorder="1" applyAlignment="1">
      <alignment horizontal="center"/>
    </xf>
    <xf numFmtId="0" fontId="5" fillId="4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top"/>
    </xf>
    <xf numFmtId="164" fontId="2" fillId="3" borderId="2" xfId="0" applyNumberFormat="1" applyFont="1" applyFill="1" applyBorder="1" applyAlignment="1">
      <alignment horizontal="center" vertical="top"/>
    </xf>
    <xf numFmtId="164" fontId="2" fillId="3" borderId="3" xfId="0" applyNumberFormat="1" applyFont="1" applyFill="1" applyBorder="1" applyAlignment="1">
      <alignment horizontal="center" vertical="top"/>
    </xf>
    <xf numFmtId="164" fontId="2" fillId="3" borderId="4" xfId="0" applyNumberFormat="1" applyFont="1" applyFill="1" applyBorder="1" applyAlignment="1">
      <alignment horizontal="center" vertical="top"/>
    </xf>
    <xf numFmtId="164" fontId="2" fillId="3" borderId="5" xfId="0" applyNumberFormat="1" applyFont="1" applyFill="1" applyBorder="1" applyAlignment="1">
      <alignment horizontal="center" vertical="top"/>
    </xf>
    <xf numFmtId="164" fontId="2" fillId="3" borderId="6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center"/>
    </xf>
    <xf numFmtId="164" fontId="2" fillId="3" borderId="1" xfId="0" applyNumberFormat="1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center" vertical="top" wrapText="1"/>
    </xf>
    <xf numFmtId="164" fontId="2" fillId="3" borderId="4" xfId="0" applyNumberFormat="1" applyFont="1" applyFill="1" applyBorder="1" applyAlignment="1">
      <alignment horizontal="center" vertical="top" wrapText="1"/>
    </xf>
    <xf numFmtId="164" fontId="2" fillId="3" borderId="5" xfId="0" applyNumberFormat="1" applyFont="1" applyFill="1" applyBorder="1" applyAlignment="1">
      <alignment horizontal="center" vertical="top" wrapText="1"/>
    </xf>
    <xf numFmtId="164" fontId="2" fillId="3" borderId="6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164" fontId="2" fillId="3" borderId="1" xfId="0" applyNumberFormat="1" applyFont="1" applyFill="1" applyBorder="1" applyAlignment="1">
      <alignment horizontal="left" vertical="top" wrapText="1"/>
    </xf>
    <xf numFmtId="164" fontId="2" fillId="3" borderId="2" xfId="0" applyNumberFormat="1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left" vertical="top" wrapText="1"/>
    </xf>
    <xf numFmtId="164" fontId="2" fillId="3" borderId="5" xfId="0" applyNumberFormat="1" applyFont="1" applyFill="1" applyBorder="1" applyAlignment="1">
      <alignment horizontal="left" vertical="top" wrapText="1"/>
    </xf>
    <xf numFmtId="164" fontId="2" fillId="3" borderId="6" xfId="0" applyNumberFormat="1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2" fillId="3" borderId="3" xfId="0" applyNumberFormat="1" applyFont="1" applyFill="1" applyBorder="1" applyAlignment="1">
      <alignment horizontal="left" vertical="top"/>
    </xf>
    <xf numFmtId="164" fontId="2" fillId="3" borderId="4" xfId="0" applyNumberFormat="1" applyFont="1" applyFill="1" applyBorder="1" applyAlignment="1">
      <alignment horizontal="left" vertical="top"/>
    </xf>
    <xf numFmtId="164" fontId="2" fillId="3" borderId="5" xfId="0" applyNumberFormat="1" applyFont="1" applyFill="1" applyBorder="1" applyAlignment="1">
      <alignment horizontal="left" vertical="top"/>
    </xf>
    <xf numFmtId="164" fontId="2" fillId="3" borderId="6" xfId="0" applyNumberFormat="1" applyFont="1" applyFill="1" applyBorder="1" applyAlignment="1">
      <alignment horizontal="left" vertical="top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.schumacher" refreshedDate="42263.313386111113" createdVersion="5" refreshedVersion="5" minRefreshableVersion="3" recordCount="792">
  <cacheSource type="worksheet">
    <worksheetSource ref="A3:D795" sheet="Consolidated"/>
  </cacheSource>
  <cacheFields count="4">
    <cacheField name="Year" numFmtId="0">
      <sharedItems containsSemiMixedTypes="0" containsString="0" containsNumber="1" containsInteger="1" minValue="2015" maxValue="2057" count="41">
        <n v="2015"/>
        <n v="2016"/>
        <n v="2017"/>
        <n v="2018"/>
        <n v="2019"/>
        <n v="2020"/>
        <n v="2021"/>
        <n v="2024"/>
        <n v="2025"/>
        <n v="2026"/>
        <n v="2028"/>
        <n v="2034"/>
        <n v="2057"/>
        <n v="2022"/>
        <n v="2023"/>
        <n v="2027"/>
        <n v="2029"/>
        <n v="2030"/>
        <n v="2031"/>
        <n v="2032"/>
        <n v="2033"/>
        <n v="2035"/>
        <n v="2036"/>
        <n v="2037"/>
        <n v="2038"/>
        <n v="2039"/>
        <n v="2040"/>
        <n v="2041"/>
        <n v="2042"/>
        <n v="2043"/>
        <n v="2044"/>
        <n v="2045"/>
        <n v="2046"/>
        <n v="2049"/>
        <n v="2050"/>
        <n v="2051"/>
        <n v="2047"/>
        <n v="2048"/>
        <n v="2054"/>
        <n v="2053"/>
        <n v="2052"/>
      </sharedItems>
    </cacheField>
    <cacheField name="Date" numFmtId="0">
      <sharedItems containsSemiMixedTypes="0" containsNonDate="0" containsDate="1" containsString="0" minDate="2015-08-01T00:00:00" maxDate="2057-07-26T00:00:00" count="484">
        <d v="2015-08-14T00:00:00"/>
        <d v="2015-09-12T00:00:00"/>
        <d v="2015-09-19T00:00:00"/>
        <d v="2015-10-16T00:00:00"/>
        <d v="2015-08-07T00:00:00"/>
        <d v="2015-09-04T00:00:00"/>
        <d v="2015-10-09T00:00:00"/>
        <d v="2015-11-06T00:00:00"/>
        <d v="2015-12-11T00:00:00"/>
        <d v="2016-01-08T00:00:00"/>
        <d v="2015-10-29T00:00:00"/>
        <d v="2016-02-01T00:00:00"/>
        <d v="2016-04-08T00:00:00"/>
        <d v="2016-04-11T00:00:00"/>
        <d v="2016-05-24T00:00:00"/>
        <d v="2016-08-22T00:00:00"/>
        <d v="2016-11-08T00:00:00"/>
        <d v="2016-12-06T00:00:00"/>
        <d v="2017-03-17T00:00:00"/>
        <d v="2017-07-03T00:00:00"/>
        <d v="2017-07-18T00:00:00"/>
        <d v="2017-08-08T00:00:00"/>
        <d v="2017-12-27T00:00:00"/>
        <d v="2018-07-05T00:00:00"/>
        <d v="2019-02-22T00:00:00"/>
        <d v="2019-03-11T00:00:00"/>
        <d v="2019-04-30T00:00:00"/>
        <d v="2019-06-03T00:00:00"/>
        <d v="2019-12-20T00:00:00"/>
        <d v="2020-07-13T00:00:00"/>
        <d v="2021-04-19T00:00:00"/>
        <d v="2021-05-31T00:00:00"/>
        <d v="2021-06-09T00:00:00"/>
        <d v="2024-07-07T00:00:00"/>
        <d v="2025-07-06T00:00:00"/>
        <d v="2026-07-10T00:00:00"/>
        <d v="2028-04-14T00:00:00"/>
        <d v="2034-05-10T00:00:00"/>
        <d v="2034-07-17T00:00:00"/>
        <d v="2057-07-25T00:00:00"/>
        <d v="2015-08-22T00:00:00"/>
        <d v="2015-11-08T00:00:00"/>
        <d v="2015-12-06T00:00:00"/>
        <d v="2016-03-17T00:00:00"/>
        <d v="2016-07-03T00:00:00"/>
        <d v="2015-08-08T00:00:00"/>
        <d v="2016-08-08T00:00:00"/>
        <d v="2015-12-27T00:00:00"/>
        <d v="2016-12-27T00:00:00"/>
        <d v="2016-03-11T00:00:00"/>
        <d v="2017-03-11T00:00:00"/>
        <d v="2018-03-11T00:00:00"/>
        <d v="2016-04-14T00:00:00"/>
        <d v="2017-04-14T00:00:00"/>
        <d v="2018-04-14T00:00:00"/>
        <d v="2019-04-14T00:00:00"/>
        <d v="2020-04-14T00:00:00"/>
        <d v="2021-04-14T00:00:00"/>
        <d v="2022-04-14T00:00:00"/>
        <d v="2023-04-14T00:00:00"/>
        <d v="2024-04-14T00:00:00"/>
        <d v="2025-04-14T00:00:00"/>
        <d v="2026-04-14T00:00:00"/>
        <d v="2027-04-14T00:00:00"/>
        <d v="2016-07-17T00:00:00"/>
        <d v="2017-07-17T00:00:00"/>
        <d v="2018-07-17T00:00:00"/>
        <d v="2019-07-17T00:00:00"/>
        <d v="2020-07-17T00:00:00"/>
        <d v="2021-07-17T00:00:00"/>
        <d v="2022-07-17T00:00:00"/>
        <d v="2023-07-17T00:00:00"/>
        <d v="2024-07-17T00:00:00"/>
        <d v="2025-07-17T00:00:00"/>
        <d v="2026-07-17T00:00:00"/>
        <d v="2027-07-17T00:00:00"/>
        <d v="2028-07-17T00:00:00"/>
        <d v="2029-07-17T00:00:00"/>
        <d v="2030-07-17T00:00:00"/>
        <d v="2031-07-17T00:00:00"/>
        <d v="2032-07-17T00:00:00"/>
        <d v="2033-07-17T00:00:00"/>
        <d v="2023-02-24T00:00:00"/>
        <d v="2024-02-24T00:00:00"/>
        <d v="2025-02-24T00:00:00"/>
        <d v="2026-02-24T00:00:00"/>
        <d v="2027-02-24T00:00:00"/>
        <d v="2028-02-24T00:00:00"/>
        <d v="2029-02-24T00:00:00"/>
        <d v="2030-02-24T00:00:00"/>
        <d v="2031-02-24T00:00:00"/>
        <d v="2032-02-24T00:00:00"/>
        <d v="2033-02-24T00:00:00"/>
        <d v="2034-02-24T00:00:00"/>
        <d v="2035-02-24T00:00:00"/>
        <d v="2036-02-24T00:00:00"/>
        <d v="2037-02-24T00:00:00"/>
        <d v="2038-02-24T00:00:00"/>
        <d v="2039-02-24T00:00:00"/>
        <d v="2040-02-24T00:00:00"/>
        <d v="2041-02-24T00:00:00"/>
        <d v="2042-02-24T00:00:00"/>
        <d v="2016-02-24T00:00:00"/>
        <d v="2017-02-24T00:00:00"/>
        <d v="2018-02-24T00:00:00"/>
        <d v="2019-02-24T00:00:00"/>
        <d v="2020-02-24T00:00:00"/>
        <d v="2021-02-24T00:00:00"/>
        <d v="2022-02-24T00:00:00"/>
        <d v="2015-08-20T00:00:00"/>
        <d v="2016-07-20T00:00:00"/>
        <d v="2017-04-04T00:00:00"/>
        <d v="2017-04-20T00:00:00"/>
        <d v="2017-07-20T00:00:00"/>
        <d v="2018-07-20T00:00:00"/>
        <d v="2019-07-19T00:00:00"/>
        <d v="2019-10-22T00:00:00"/>
        <d v="2020-06-19T00:00:00"/>
        <d v="2022-10-22T00:00:00"/>
        <d v="2024-03-20T00:00:00"/>
        <d v="2025-07-25T00:00:00"/>
        <d v="2026-03-20T00:00:00"/>
        <d v="2030-07-25T00:00:00"/>
        <d v="2037-09-20T00:00:00"/>
        <d v="2016-04-04T00:00:00"/>
        <d v="2016-04-20T00:00:00"/>
        <d v="2016-07-05T00:00:00"/>
        <d v="2017-07-05T00:00:00"/>
        <d v="2016-07-19T00:00:00"/>
        <d v="2017-07-19T00:00:00"/>
        <d v="2018-07-19T00:00:00"/>
        <d v="2015-10-22T00:00:00"/>
        <d v="2016-10-22T00:00:00"/>
        <d v="2017-10-22T00:00:00"/>
        <d v="2018-10-22T00:00:00"/>
        <d v="2016-06-19T00:00:00"/>
        <d v="2017-06-19T00:00:00"/>
        <d v="2018-06-19T00:00:00"/>
        <d v="2019-06-19T00:00:00"/>
        <d v="2020-10-22T00:00:00"/>
        <d v="2021-10-22T00:00:00"/>
        <d v="2016-03-20T00:00:00"/>
        <d v="2017-03-20T00:00:00"/>
        <d v="2018-03-20T00:00:00"/>
        <d v="2019-03-20T00:00:00"/>
        <d v="2020-03-20T00:00:00"/>
        <d v="2021-03-20T00:00:00"/>
        <d v="2022-03-20T00:00:00"/>
        <d v="2023-03-20T00:00:00"/>
        <d v="2016-07-25T00:00:00"/>
        <d v="2017-07-25T00:00:00"/>
        <d v="2018-07-25T00:00:00"/>
        <d v="2019-07-25T00:00:00"/>
        <d v="2020-07-25T00:00:00"/>
        <d v="2021-07-25T00:00:00"/>
        <d v="2022-07-25T00:00:00"/>
        <d v="2023-07-25T00:00:00"/>
        <d v="2024-07-25T00:00:00"/>
        <d v="2025-03-20T00:00:00"/>
        <d v="2026-07-25T00:00:00"/>
        <d v="2027-07-25T00:00:00"/>
        <d v="2028-07-25T00:00:00"/>
        <d v="2029-07-25T00:00:00"/>
        <d v="2015-09-20T00:00:00"/>
        <d v="2016-09-20T00:00:00"/>
        <d v="2017-09-20T00:00:00"/>
        <d v="2018-09-20T00:00:00"/>
        <d v="2019-09-20T00:00:00"/>
        <d v="2020-09-20T00:00:00"/>
        <d v="2021-09-20T00:00:00"/>
        <d v="2022-09-20T00:00:00"/>
        <d v="2023-09-20T00:00:00"/>
        <d v="2024-09-20T00:00:00"/>
        <d v="2025-09-20T00:00:00"/>
        <d v="2026-09-20T00:00:00"/>
        <d v="2027-09-20T00:00:00"/>
        <d v="2028-09-20T00:00:00"/>
        <d v="2029-09-20T00:00:00"/>
        <d v="2030-09-20T00:00:00"/>
        <d v="2031-09-20T00:00:00"/>
        <d v="2032-09-20T00:00:00"/>
        <d v="2033-09-20T00:00:00"/>
        <d v="2034-09-20T00:00:00"/>
        <d v="2035-09-20T00:00:00"/>
        <d v="2036-09-20T00:00:00"/>
        <d v="2016-06-30T00:00:00"/>
        <d v="2017-06-30T00:00:00"/>
        <d v="2018-06-30T00:00:00"/>
        <d v="2019-06-30T00:00:00"/>
        <d v="2020-06-30T00:00:00"/>
        <d v="2021-06-30T00:00:00"/>
        <d v="2022-06-30T00:00:00"/>
        <d v="2023-06-30T00:00:00"/>
        <d v="2024-06-30T00:00:00"/>
        <d v="2023-06-17T00:00:00"/>
        <d v="2024-06-17T00:00:00"/>
        <d v="2025-06-17T00:00:00"/>
        <d v="2026-06-17T00:00:00"/>
        <d v="2027-06-17T00:00:00"/>
        <d v="2028-06-17T00:00:00"/>
        <d v="2029-06-17T00:00:00"/>
        <d v="2030-06-17T00:00:00"/>
        <d v="2031-06-17T00:00:00"/>
        <d v="2032-06-17T00:00:00"/>
        <d v="2033-06-17T00:00:00"/>
        <d v="2034-06-17T00:00:00"/>
        <d v="2035-06-17T00:00:00"/>
        <d v="2036-06-17T00:00:00"/>
        <d v="2037-06-17T00:00:00"/>
        <d v="2038-06-17T00:00:00"/>
        <d v="2039-06-17T00:00:00"/>
        <d v="2040-06-17T00:00:00"/>
        <d v="2041-06-17T00:00:00"/>
        <d v="2042-06-17T00:00:00"/>
        <d v="2034-04-19T00:00:00"/>
        <d v="2035-04-19T00:00:00"/>
        <d v="2036-04-19T00:00:00"/>
        <d v="2037-04-19T00:00:00"/>
        <d v="2038-04-19T00:00:00"/>
        <d v="2039-04-19T00:00:00"/>
        <d v="2043-04-19T00:00:00"/>
        <d v="2044-04-19T00:00:00"/>
        <d v="2045-04-19T00:00:00"/>
        <d v="2046-04-19T00:00:00"/>
        <d v="2044-12-17T00:00:00"/>
        <d v="2045-12-17T00:00:00"/>
        <d v="2046-12-17T00:00:00"/>
        <d v="2049-12-31T00:00:00"/>
        <d v="2050-12-31T00:00:00"/>
        <d v="2051-12-31T00:00:00"/>
        <d v="2047-03-19T00:00:00"/>
        <d v="2041-04-10T00:00:00"/>
        <d v="2042-05-10T00:00:00"/>
        <d v="2040-06-28T00:00:00"/>
        <d v="2043-01-31T00:00:00"/>
        <d v="2043-02-28T00:00:00"/>
        <d v="2044-02-28T00:00:00"/>
        <d v="2032-04-30T00:00:00"/>
        <d v="2043-05-17T00:00:00"/>
        <d v="2045-06-25T00:00:00"/>
        <d v="2048-07-31T00:00:00"/>
        <d v="2050-12-18T00:00:00"/>
        <d v="2054-04-28T00:00:00"/>
        <d v="2053-07-09T00:00:00"/>
        <d v="2053-08-14T00:00:00"/>
        <d v="2015-08-01T00:00:00"/>
        <d v="2015-09-14T00:00:00"/>
        <d v="2015-09-16T00:00:00"/>
        <d v="2015-09-21T00:00:00"/>
        <d v="2015-10-13T00:00:00"/>
        <d v="2015-11-01T00:00:00"/>
        <d v="2015-12-07T00:00:00"/>
        <d v="2015-12-16T00:00:00"/>
        <d v="2015-12-21T00:00:00"/>
        <d v="2016-01-13T00:00:00"/>
        <d v="2016-03-07T00:00:00"/>
        <d v="2016-03-16T00:00:00"/>
        <d v="2016-04-13T00:00:00"/>
        <d v="2016-04-30T00:00:00"/>
        <d v="2016-05-01T00:00:00"/>
        <d v="2016-06-07T00:00:00"/>
        <d v="2016-07-13T00:00:00"/>
        <d v="2016-08-01T00:00:00"/>
        <d v="2016-09-07T00:00:00"/>
        <d v="2016-09-19T00:00:00"/>
        <d v="2016-11-01T00:00:00"/>
        <d v="2016-12-07T00:00:00"/>
        <d v="2017-02-01T00:00:00"/>
        <d v="2017-04-30T00:00:00"/>
        <d v="2017-05-01T00:00:00"/>
        <d v="2017-08-01T00:00:00"/>
        <d v="2017-09-19T00:00:00"/>
        <d v="2017-11-01T00:00:00"/>
        <d v="2017-12-04T00:00:00"/>
        <d v="2018-01-18T00:00:00"/>
        <d v="2018-01-31T00:00:00"/>
        <d v="2018-02-01T00:00:00"/>
        <d v="2018-03-19T00:00:00"/>
        <d v="2018-04-30T00:00:00"/>
        <d v="2018-05-01T00:00:00"/>
        <d v="2018-06-04T00:00:00"/>
        <d v="2018-07-18T00:00:00"/>
        <d v="2018-07-31T00:00:00"/>
        <d v="2018-08-01T00:00:00"/>
        <d v="2018-09-19T00:00:00"/>
        <d v="2018-11-01T00:00:00"/>
        <d v="2018-12-03T00:00:00"/>
        <d v="2018-12-04T00:00:00"/>
        <d v="2019-01-18T00:00:00"/>
        <d v="2019-01-31T00:00:00"/>
        <d v="2019-02-01T00:00:00"/>
        <d v="2019-03-19T00:00:00"/>
        <d v="2019-05-01T00:00:00"/>
        <d v="2019-06-04T00:00:00"/>
        <d v="2019-07-18T00:00:00"/>
        <d v="2019-07-31T00:00:00"/>
        <d v="2019-08-01T00:00:00"/>
        <d v="2019-09-19T00:00:00"/>
        <d v="2019-11-01T00:00:00"/>
        <d v="2019-12-03T00:00:00"/>
        <d v="2019-12-04T00:00:00"/>
        <d v="2020-01-17T00:00:00"/>
        <d v="2020-01-31T00:00:00"/>
        <d v="2020-02-01T00:00:00"/>
        <d v="2020-03-19T00:00:00"/>
        <d v="2020-04-30T00:00:00"/>
        <d v="2020-05-01T00:00:00"/>
        <d v="2020-06-03T00:00:00"/>
        <d v="2020-06-04T00:00:00"/>
        <d v="2020-07-31T00:00:00"/>
        <d v="2020-08-01T00:00:00"/>
        <d v="2020-09-18T00:00:00"/>
        <d v="2020-11-01T00:00:00"/>
        <d v="2020-12-03T00:00:00"/>
        <d v="2020-12-04T00:00:00"/>
        <d v="2021-01-18T00:00:00"/>
        <d v="2021-01-29T00:00:00"/>
        <d v="2021-02-01T00:00:00"/>
        <d v="2021-03-19T00:00:00"/>
        <d v="2021-04-30T00:00:00"/>
        <d v="2021-05-01T00:00:00"/>
        <d v="2021-06-03T00:00:00"/>
        <d v="2021-06-04T00:00:00"/>
        <d v="2021-07-16T00:00:00"/>
        <d v="2021-07-30T00:00:00"/>
        <d v="2021-08-01T00:00:00"/>
        <d v="2021-09-17T00:00:00"/>
        <d v="2021-11-01T00:00:00"/>
        <d v="2021-12-03T00:00:00"/>
        <d v="2022-01-18T00:00:00"/>
        <d v="2022-01-31T00:00:00"/>
        <d v="2022-02-01T00:00:00"/>
        <d v="2022-03-18T00:00:00"/>
        <d v="2022-04-30T00:00:00"/>
        <d v="2022-05-01T00:00:00"/>
        <d v="2022-06-03T00:00:00"/>
        <d v="2022-07-18T00:00:00"/>
        <d v="2022-07-29T00:00:00"/>
        <d v="2022-08-01T00:00:00"/>
        <d v="2022-11-01T00:00:00"/>
        <d v="2022-12-02T00:00:00"/>
        <d v="2023-01-18T00:00:00"/>
        <d v="2023-01-31T00:00:00"/>
        <d v="2023-02-01T00:00:00"/>
        <d v="2023-04-30T00:00:00"/>
        <d v="2023-05-01T00:00:00"/>
        <d v="2023-06-02T00:00:00"/>
        <d v="2023-07-31T00:00:00"/>
        <d v="2023-08-01T00:00:00"/>
        <d v="2023-11-01T00:00:00"/>
        <d v="2023-12-01T00:00:00"/>
        <d v="2024-02-01T00:00:00"/>
        <d v="2024-04-30T00:00:00"/>
        <d v="2024-05-01T00:00:00"/>
        <d v="2024-06-03T00:00:00"/>
        <d v="2024-08-01T00:00:00"/>
        <d v="2024-11-01T00:00:00"/>
        <d v="2025-02-01T00:00:00"/>
        <d v="2025-04-30T00:00:00"/>
        <d v="2025-05-01T00:00:00"/>
        <d v="2025-08-01T00:00:00"/>
        <d v="2025-11-01T00:00:00"/>
        <d v="2026-02-01T00:00:00"/>
        <d v="2026-04-30T00:00:00"/>
        <d v="2026-05-01T00:00:00"/>
        <d v="2026-08-01T00:00:00"/>
        <d v="2026-11-01T00:00:00"/>
        <d v="2027-02-01T00:00:00"/>
        <d v="2027-04-30T00:00:00"/>
        <d v="2027-05-01T00:00:00"/>
        <d v="2027-08-01T00:00:00"/>
        <d v="2027-11-01T00:00:00"/>
        <d v="2028-02-01T00:00:00"/>
        <d v="2028-04-30T00:00:00"/>
        <d v="2028-05-01T00:00:00"/>
        <d v="2028-08-01T00:00:00"/>
        <d v="2028-11-01T00:00:00"/>
        <d v="2029-02-01T00:00:00"/>
        <d v="2029-04-30T00:00:00"/>
        <d v="2029-05-01T00:00:00"/>
        <d v="2029-08-01T00:00:00"/>
        <d v="2029-11-01T00:00:00"/>
        <d v="2030-02-01T00:00:00"/>
        <d v="2030-04-30T00:00:00"/>
        <d v="2030-05-01T00:00:00"/>
        <d v="2030-08-01T00:00:00"/>
        <d v="2020-06-15T00:00:00"/>
        <d v="2020-09-15T00:00:00"/>
        <d v="2020-12-15T00:00:00"/>
        <d v="2021-03-15T00:00:00"/>
        <d v="2021-06-15T00:00:00"/>
        <d v="2021-09-15T00:00:00"/>
        <d v="2021-12-15T00:00:00"/>
        <d v="2022-03-15T00:00:00"/>
        <d v="2022-06-15T00:00:00"/>
        <d v="2022-09-15T00:00:00"/>
        <d v="2022-12-15T00:00:00"/>
        <d v="2023-03-15T00:00:00"/>
        <d v="2023-06-15T00:00:00"/>
        <d v="2023-09-15T00:00:00"/>
        <d v="2023-12-15T00:00:00"/>
        <d v="2024-03-15T00:00:00"/>
        <d v="2024-06-15T00:00:00"/>
        <d v="2024-09-15T00:00:00"/>
        <d v="2024-12-15T00:00:00"/>
        <d v="2025-03-15T00:00:00"/>
        <d v="2025-06-15T00:00:00"/>
        <d v="2025-09-15T00:00:00"/>
        <d v="2025-12-15T00:00:00"/>
        <d v="2026-03-15T00:00:00"/>
        <d v="2026-06-15T00:00:00"/>
        <d v="2026-09-15T00:00:00"/>
        <d v="2026-12-15T00:00:00"/>
        <d v="2027-03-15T00:00:00"/>
        <d v="2027-06-15T00:00:00"/>
        <d v="2027-09-15T00:00:00"/>
        <d v="2027-12-15T00:00:00"/>
        <d v="2028-03-15T00:00:00"/>
        <d v="2028-06-15T00:00:00"/>
        <d v="2028-09-15T00:00:00"/>
        <d v="2028-12-15T00:00:00"/>
        <d v="2029-03-15T00:00:00"/>
        <d v="2029-06-15T00:00:00"/>
        <d v="2029-09-15T00:00:00"/>
        <d v="2029-12-15T00:00:00"/>
        <d v="2030-03-15T00:00:00"/>
        <d v="2030-06-15T00:00:00"/>
        <d v="2030-09-15T00:00:00"/>
        <d v="2030-12-15T00:00:00"/>
        <d v="2031-03-15T00:00:00"/>
        <d v="2031-06-15T00:00:00"/>
        <d v="2031-09-15T00:00:00"/>
        <d v="2031-12-15T00:00:00"/>
        <d v="2032-03-15T00:00:00"/>
        <d v="2032-06-15T00:00:00"/>
        <d v="2032-09-15T00:00:00"/>
        <d v="2032-12-15T00:00:00"/>
        <d v="2033-03-15T00:00:00"/>
        <d v="2033-06-15T00:00:00"/>
        <d v="2033-09-15T00:00:00"/>
        <d v="2033-12-15T00:00:00"/>
        <d v="2034-03-15T00:00:00"/>
        <d v="2034-06-15T00:00:00"/>
        <d v="2034-09-15T00:00:00"/>
        <d v="2034-12-15T00:00:00"/>
        <d v="2035-03-15T00:00:00"/>
        <d v="2035-06-15T00:00:00"/>
        <d v="2035-09-15T00:00:00"/>
        <d v="2035-12-15T00:00:00"/>
        <d v="2036-03-15T00:00:00"/>
        <d v="2036-06-15T00:00:00"/>
        <d v="2036-09-15T00:00:00"/>
        <d v="2036-12-15T00:00:00"/>
        <d v="2037-03-15T00:00:00"/>
        <d v="2037-06-15T00:00:00"/>
        <d v="2037-09-15T00:00:00"/>
        <d v="2037-12-15T00:00:00"/>
        <d v="2038-03-15T00:00:00"/>
        <d v="2038-06-15T00:00:00"/>
        <d v="2038-09-15T00:00:00"/>
        <d v="2038-12-15T00:00:00"/>
        <d v="2039-03-15T00:00:00"/>
        <d v="2039-06-15T00:00:00"/>
        <d v="2039-09-15T00:00:00"/>
        <d v="2039-12-15T00:00:00"/>
        <d v="2040-03-15T00:00:00"/>
        <d v="2040-06-15T00:00:00"/>
        <d v="2040-09-15T00:00:00"/>
        <d v="2040-12-15T00:00:00"/>
        <d v="2041-03-15T00:00:00"/>
        <d v="2041-06-15T00:00:00"/>
        <d v="2041-09-15T00:00:00"/>
        <d v="2043-02-24T00:00:00"/>
        <d v="2044-02-24T00:00:00"/>
        <d v="2045-02-24T00:00:00"/>
        <d v="2046-02-24T00:00:00"/>
        <d v="2047-02-24T00:00:00"/>
        <d v="2048-02-24T00:00:00"/>
        <d v="2049-02-24T00:00:00"/>
        <d v="2050-02-24T00:00:00"/>
        <d v="2051-02-24T00:00:00"/>
        <d v="2052-02-24T00:00:00"/>
        <d v="2053-02-24T00:00:00"/>
        <d v="2054-02-24T00:00:00"/>
      </sharedItems>
    </cacheField>
    <cacheField name="Amount" numFmtId="0">
      <sharedItems containsSemiMixedTypes="0" containsString="0" containsNumber="1" minValue="0" maxValue="6.3"/>
    </cacheField>
    <cacheField name="Debt" numFmtId="0">
      <sharedItems count="14">
        <s v="T-Bills"/>
        <s v="Holdouts (Principal)"/>
        <s v="Holdouts (Interest)"/>
        <s v="PSI Bonds (Principal)"/>
        <s v="PSI Bonds (Interest)"/>
        <s v="ECB &amp; NCB (Principal)"/>
        <s v="ECB &amp; NCB (Interest)"/>
        <s v="Bank of Greece"/>
        <s v="EFSF (Principal)"/>
        <s v="IMF (Interest)"/>
        <s v="IMF (Principal)"/>
        <s v="Eurozone gov'ts (Principal)"/>
        <s v="Eurozone gov'ts (Interest)"/>
        <s v="EFSF (Interest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2">
  <r>
    <x v="0"/>
    <x v="0"/>
    <n v="1.4"/>
    <x v="0"/>
  </r>
  <r>
    <x v="0"/>
    <x v="1"/>
    <n v="1.6"/>
    <x v="0"/>
  </r>
  <r>
    <x v="0"/>
    <x v="2"/>
    <n v="1.6"/>
    <x v="0"/>
  </r>
  <r>
    <x v="0"/>
    <x v="3"/>
    <n v="1"/>
    <x v="0"/>
  </r>
  <r>
    <x v="0"/>
    <x v="4"/>
    <n v="1"/>
    <x v="0"/>
  </r>
  <r>
    <x v="0"/>
    <x v="5"/>
    <n v="1.4"/>
    <x v="0"/>
  </r>
  <r>
    <x v="0"/>
    <x v="6"/>
    <n v="1.4"/>
    <x v="0"/>
  </r>
  <r>
    <x v="0"/>
    <x v="7"/>
    <n v="1.4"/>
    <x v="0"/>
  </r>
  <r>
    <x v="0"/>
    <x v="8"/>
    <n v="2"/>
    <x v="0"/>
  </r>
  <r>
    <x v="1"/>
    <x v="9"/>
    <n v="2"/>
    <x v="0"/>
  </r>
  <r>
    <x v="0"/>
    <x v="10"/>
    <n v="0.17399999999999999"/>
    <x v="1"/>
  </r>
  <r>
    <x v="1"/>
    <x v="11"/>
    <n v="0.12425599999999999"/>
    <x v="1"/>
  </r>
  <r>
    <x v="1"/>
    <x v="12"/>
    <n v="0"/>
    <x v="1"/>
  </r>
  <r>
    <x v="1"/>
    <x v="13"/>
    <n v="0"/>
    <x v="1"/>
  </r>
  <r>
    <x v="1"/>
    <x v="14"/>
    <n v="0.25"/>
    <x v="1"/>
  </r>
  <r>
    <x v="1"/>
    <x v="15"/>
    <n v="0.22972599999999999"/>
    <x v="1"/>
  </r>
  <r>
    <x v="1"/>
    <x v="16"/>
    <n v="0.19959800000000003"/>
    <x v="1"/>
  </r>
  <r>
    <x v="1"/>
    <x v="17"/>
    <n v="8.1900000000000001E-2"/>
    <x v="1"/>
  </r>
  <r>
    <x v="2"/>
    <x v="18"/>
    <n v="0.45"/>
    <x v="1"/>
  </r>
  <r>
    <x v="2"/>
    <x v="19"/>
    <n v="0.22309600000000002"/>
    <x v="1"/>
  </r>
  <r>
    <x v="2"/>
    <x v="20"/>
    <n v="0"/>
    <x v="1"/>
  </r>
  <r>
    <x v="2"/>
    <x v="21"/>
    <n v="0.43304399999999998"/>
    <x v="1"/>
  </r>
  <r>
    <x v="2"/>
    <x v="22"/>
    <n v="0.12540000000000001"/>
    <x v="1"/>
  </r>
  <r>
    <x v="3"/>
    <x v="23"/>
    <n v="0"/>
    <x v="1"/>
  </r>
  <r>
    <x v="4"/>
    <x v="24"/>
    <n v="0"/>
    <x v="1"/>
  </r>
  <r>
    <x v="4"/>
    <x v="25"/>
    <n v="3.4751000000000004E-2"/>
    <x v="1"/>
  </r>
  <r>
    <x v="4"/>
    <x v="26"/>
    <n v="0"/>
    <x v="1"/>
  </r>
  <r>
    <x v="4"/>
    <x v="27"/>
    <n v="0"/>
    <x v="1"/>
  </r>
  <r>
    <x v="4"/>
    <x v="28"/>
    <n v="0"/>
    <x v="1"/>
  </r>
  <r>
    <x v="5"/>
    <x v="29"/>
    <n v="0"/>
    <x v="1"/>
  </r>
  <r>
    <x v="6"/>
    <x v="30"/>
    <n v="0"/>
    <x v="1"/>
  </r>
  <r>
    <x v="6"/>
    <x v="31"/>
    <n v="0"/>
    <x v="1"/>
  </r>
  <r>
    <x v="6"/>
    <x v="32"/>
    <n v="0"/>
    <x v="1"/>
  </r>
  <r>
    <x v="7"/>
    <x v="33"/>
    <n v="0"/>
    <x v="1"/>
  </r>
  <r>
    <x v="8"/>
    <x v="34"/>
    <n v="0"/>
    <x v="1"/>
  </r>
  <r>
    <x v="9"/>
    <x v="35"/>
    <n v="0"/>
    <x v="1"/>
  </r>
  <r>
    <x v="10"/>
    <x v="36"/>
    <n v="0.2"/>
    <x v="1"/>
  </r>
  <r>
    <x v="11"/>
    <x v="37"/>
    <n v="0"/>
    <x v="1"/>
  </r>
  <r>
    <x v="11"/>
    <x v="38"/>
    <n v="0.31"/>
    <x v="1"/>
  </r>
  <r>
    <x v="12"/>
    <x v="39"/>
    <n v="0"/>
    <x v="1"/>
  </r>
  <r>
    <x v="0"/>
    <x v="10"/>
    <n v="8.1431999999999997E-3"/>
    <x v="2"/>
  </r>
  <r>
    <x v="1"/>
    <x v="11"/>
    <n v="6.5234399999999993E-3"/>
    <x v="2"/>
  </r>
  <r>
    <x v="0"/>
    <x v="40"/>
    <n v="1.14863E-2"/>
    <x v="2"/>
  </r>
  <r>
    <x v="1"/>
    <x v="15"/>
    <n v="1.14863E-2"/>
    <x v="2"/>
  </r>
  <r>
    <x v="0"/>
    <x v="41"/>
    <n v="8.9819100000000009E-3"/>
    <x v="2"/>
  </r>
  <r>
    <x v="1"/>
    <x v="16"/>
    <n v="8.9819100000000009E-3"/>
    <x v="2"/>
  </r>
  <r>
    <x v="0"/>
    <x v="42"/>
    <n v="3.6855E-3"/>
    <x v="2"/>
  </r>
  <r>
    <x v="1"/>
    <x v="17"/>
    <n v="3.6855E-3"/>
    <x v="2"/>
  </r>
  <r>
    <x v="1"/>
    <x v="43"/>
    <n v="1.8126000000000003E-2"/>
    <x v="2"/>
  </r>
  <r>
    <x v="2"/>
    <x v="18"/>
    <n v="1.8126000000000003E-2"/>
    <x v="2"/>
  </r>
  <r>
    <x v="1"/>
    <x v="44"/>
    <n v="1.0039320000000001E-2"/>
    <x v="2"/>
  </r>
  <r>
    <x v="2"/>
    <x v="19"/>
    <n v="1.0039320000000001E-2"/>
    <x v="2"/>
  </r>
  <r>
    <x v="0"/>
    <x v="45"/>
    <n v="1.6455671999999998E-2"/>
    <x v="2"/>
  </r>
  <r>
    <x v="1"/>
    <x v="46"/>
    <n v="1.6455671999999998E-2"/>
    <x v="2"/>
  </r>
  <r>
    <x v="2"/>
    <x v="21"/>
    <n v="1.6455671999999998E-2"/>
    <x v="2"/>
  </r>
  <r>
    <x v="0"/>
    <x v="47"/>
    <n v="6.2875560000000006E-3"/>
    <x v="2"/>
  </r>
  <r>
    <x v="1"/>
    <x v="48"/>
    <n v="6.2875560000000006E-3"/>
    <x v="2"/>
  </r>
  <r>
    <x v="2"/>
    <x v="22"/>
    <n v="6.2875560000000006E-3"/>
    <x v="2"/>
  </r>
  <r>
    <x v="1"/>
    <x v="49"/>
    <n v="1.7375500000000002E-3"/>
    <x v="2"/>
  </r>
  <r>
    <x v="2"/>
    <x v="50"/>
    <n v="1.7375500000000002E-3"/>
    <x v="2"/>
  </r>
  <r>
    <x v="3"/>
    <x v="51"/>
    <n v="1.7375500000000002E-3"/>
    <x v="2"/>
  </r>
  <r>
    <x v="4"/>
    <x v="25"/>
    <n v="1.7375500000000002E-3"/>
    <x v="2"/>
  </r>
  <r>
    <x v="1"/>
    <x v="52"/>
    <n v="1.2280000000000001E-2"/>
    <x v="2"/>
  </r>
  <r>
    <x v="2"/>
    <x v="53"/>
    <n v="1.2280000000000001E-2"/>
    <x v="2"/>
  </r>
  <r>
    <x v="3"/>
    <x v="54"/>
    <n v="1.2280000000000001E-2"/>
    <x v="2"/>
  </r>
  <r>
    <x v="4"/>
    <x v="55"/>
    <n v="1.2280000000000001E-2"/>
    <x v="2"/>
  </r>
  <r>
    <x v="5"/>
    <x v="56"/>
    <n v="1.2280000000000001E-2"/>
    <x v="2"/>
  </r>
  <r>
    <x v="6"/>
    <x v="57"/>
    <n v="1.2280000000000001E-2"/>
    <x v="2"/>
  </r>
  <r>
    <x v="13"/>
    <x v="58"/>
    <n v="1.2280000000000001E-2"/>
    <x v="2"/>
  </r>
  <r>
    <x v="14"/>
    <x v="59"/>
    <n v="1.2280000000000001E-2"/>
    <x v="2"/>
  </r>
  <r>
    <x v="7"/>
    <x v="60"/>
    <n v="1.2280000000000001E-2"/>
    <x v="2"/>
  </r>
  <r>
    <x v="8"/>
    <x v="61"/>
    <n v="1.2280000000000001E-2"/>
    <x v="2"/>
  </r>
  <r>
    <x v="9"/>
    <x v="62"/>
    <n v="1.2280000000000001E-2"/>
    <x v="2"/>
  </r>
  <r>
    <x v="15"/>
    <x v="63"/>
    <n v="1.2280000000000001E-2"/>
    <x v="2"/>
  </r>
  <r>
    <x v="10"/>
    <x v="36"/>
    <n v="1.2280000000000001E-2"/>
    <x v="2"/>
  </r>
  <r>
    <x v="1"/>
    <x v="64"/>
    <n v="1.6119999999999999E-2"/>
    <x v="2"/>
  </r>
  <r>
    <x v="2"/>
    <x v="65"/>
    <n v="1.6119999999999999E-2"/>
    <x v="2"/>
  </r>
  <r>
    <x v="3"/>
    <x v="66"/>
    <n v="1.6119999999999999E-2"/>
    <x v="2"/>
  </r>
  <r>
    <x v="4"/>
    <x v="67"/>
    <n v="1.6119999999999999E-2"/>
    <x v="2"/>
  </r>
  <r>
    <x v="5"/>
    <x v="68"/>
    <n v="1.6119999999999999E-2"/>
    <x v="2"/>
  </r>
  <r>
    <x v="6"/>
    <x v="69"/>
    <n v="1.6119999999999999E-2"/>
    <x v="2"/>
  </r>
  <r>
    <x v="13"/>
    <x v="70"/>
    <n v="1.6119999999999999E-2"/>
    <x v="2"/>
  </r>
  <r>
    <x v="14"/>
    <x v="71"/>
    <n v="1.6119999999999999E-2"/>
    <x v="2"/>
  </r>
  <r>
    <x v="7"/>
    <x v="72"/>
    <n v="1.6119999999999999E-2"/>
    <x v="2"/>
  </r>
  <r>
    <x v="8"/>
    <x v="73"/>
    <n v="1.6119999999999999E-2"/>
    <x v="2"/>
  </r>
  <r>
    <x v="9"/>
    <x v="74"/>
    <n v="1.6119999999999999E-2"/>
    <x v="2"/>
  </r>
  <r>
    <x v="15"/>
    <x v="75"/>
    <n v="1.6119999999999999E-2"/>
    <x v="2"/>
  </r>
  <r>
    <x v="10"/>
    <x v="76"/>
    <n v="1.6119999999999999E-2"/>
    <x v="2"/>
  </r>
  <r>
    <x v="16"/>
    <x v="77"/>
    <n v="1.6119999999999999E-2"/>
    <x v="2"/>
  </r>
  <r>
    <x v="17"/>
    <x v="78"/>
    <n v="1.6119999999999999E-2"/>
    <x v="2"/>
  </r>
  <r>
    <x v="18"/>
    <x v="79"/>
    <n v="1.6119999999999999E-2"/>
    <x v="2"/>
  </r>
  <r>
    <x v="19"/>
    <x v="80"/>
    <n v="1.6119999999999999E-2"/>
    <x v="2"/>
  </r>
  <r>
    <x v="20"/>
    <x v="81"/>
    <n v="1.6119999999999999E-2"/>
    <x v="2"/>
  </r>
  <r>
    <x v="11"/>
    <x v="38"/>
    <n v="1.6119999999999999E-2"/>
    <x v="2"/>
  </r>
  <r>
    <x v="14"/>
    <x v="82"/>
    <n v="1.827187626"/>
    <x v="3"/>
  </r>
  <r>
    <x v="7"/>
    <x v="83"/>
    <n v="1.811217072"/>
    <x v="3"/>
  </r>
  <r>
    <x v="8"/>
    <x v="84"/>
    <n v="1.7940484059999999"/>
    <x v="3"/>
  </r>
  <r>
    <x v="9"/>
    <x v="85"/>
    <n v="1.538493659"/>
    <x v="3"/>
  </r>
  <r>
    <x v="15"/>
    <x v="86"/>
    <n v="1.515398743"/>
    <x v="3"/>
  </r>
  <r>
    <x v="10"/>
    <x v="87"/>
    <n v="1.570879906"/>
    <x v="3"/>
  </r>
  <r>
    <x v="16"/>
    <x v="88"/>
    <n v="1.54930637"/>
    <x v="3"/>
  </r>
  <r>
    <x v="17"/>
    <x v="89"/>
    <n v="1.4808639560000001"/>
    <x v="3"/>
  </r>
  <r>
    <x v="18"/>
    <x v="90"/>
    <n v="1.4234915509999999"/>
    <x v="3"/>
  </r>
  <r>
    <x v="19"/>
    <x v="91"/>
    <n v="1.4192040180000001"/>
    <x v="3"/>
  </r>
  <r>
    <x v="20"/>
    <x v="92"/>
    <n v="1.4980857169999999"/>
    <x v="3"/>
  </r>
  <r>
    <x v="11"/>
    <x v="93"/>
    <n v="1.460790778"/>
    <x v="3"/>
  </r>
  <r>
    <x v="21"/>
    <x v="94"/>
    <n v="1.4896480139999999"/>
    <x v="3"/>
  </r>
  <r>
    <x v="22"/>
    <x v="95"/>
    <n v="1.570583855"/>
    <x v="3"/>
  </r>
  <r>
    <x v="23"/>
    <x v="96"/>
    <n v="1.4516999189999999"/>
    <x v="3"/>
  </r>
  <r>
    <x v="24"/>
    <x v="97"/>
    <n v="1.4326135280000001"/>
    <x v="3"/>
  </r>
  <r>
    <x v="25"/>
    <x v="98"/>
    <n v="1.392777081"/>
    <x v="3"/>
  </r>
  <r>
    <x v="26"/>
    <x v="99"/>
    <n v="1.42235453"/>
    <x v="3"/>
  </r>
  <r>
    <x v="27"/>
    <x v="100"/>
    <n v="1.4073916019999999"/>
    <x v="3"/>
  </r>
  <r>
    <x v="28"/>
    <x v="101"/>
    <n v="1.4674792270000001"/>
    <x v="3"/>
  </r>
  <r>
    <x v="1"/>
    <x v="102"/>
    <n v="0.91570546673999997"/>
    <x v="4"/>
  </r>
  <r>
    <x v="2"/>
    <x v="103"/>
    <n v="0.91570546673999997"/>
    <x v="4"/>
  </r>
  <r>
    <x v="3"/>
    <x v="104"/>
    <n v="0.91570546673999997"/>
    <x v="4"/>
  </r>
  <r>
    <x v="4"/>
    <x v="105"/>
    <n v="0.91570546673999997"/>
    <x v="4"/>
  </r>
  <r>
    <x v="5"/>
    <x v="106"/>
    <n v="1.1141083178669999"/>
    <x v="4"/>
  </r>
  <r>
    <x v="6"/>
    <x v="107"/>
    <n v="1.3125111689939999"/>
    <x v="4"/>
  </r>
  <r>
    <x v="13"/>
    <x v="108"/>
    <n v="1.3125111689939999"/>
    <x v="4"/>
  </r>
  <r>
    <x v="14"/>
    <x v="82"/>
    <n v="1.3125111689939999"/>
    <x v="4"/>
  </r>
  <r>
    <x v="7"/>
    <x v="83"/>
    <n v="1.2339421010760001"/>
    <x v="4"/>
  </r>
  <r>
    <x v="8"/>
    <x v="84"/>
    <n v="1.1560597669799999"/>
    <x v="4"/>
  </r>
  <r>
    <x v="9"/>
    <x v="85"/>
    <n v="1.0789156855220001"/>
    <x v="4"/>
  </r>
  <r>
    <x v="15"/>
    <x v="86"/>
    <n v="1.0127604581849998"/>
    <x v="4"/>
  </r>
  <r>
    <x v="10"/>
    <x v="87"/>
    <n v="0.947598312236"/>
    <x v="4"/>
  </r>
  <r>
    <x v="16"/>
    <x v="88"/>
    <n v="0.88005047627799982"/>
    <x v="4"/>
  </r>
  <r>
    <x v="17"/>
    <x v="89"/>
    <n v="0.81343030236800007"/>
    <x v="4"/>
  </r>
  <r>
    <x v="18"/>
    <x v="90"/>
    <n v="0.74975315226000006"/>
    <x v="4"/>
  </r>
  <r>
    <x v="19"/>
    <x v="91"/>
    <n v="0.68854301556699993"/>
    <x v="4"/>
  </r>
  <r>
    <x v="20"/>
    <x v="92"/>
    <n v="0.62751724279300003"/>
    <x v="4"/>
  </r>
  <r>
    <x v="11"/>
    <x v="93"/>
    <n v="0.56309955696199998"/>
    <x v="4"/>
  </r>
  <r>
    <x v="21"/>
    <x v="94"/>
    <n v="0.50028555350800008"/>
    <x v="4"/>
  </r>
  <r>
    <x v="22"/>
    <x v="95"/>
    <n v="0.43623068890599997"/>
    <x v="4"/>
  </r>
  <r>
    <x v="23"/>
    <x v="96"/>
    <n v="0.36869558314099998"/>
    <x v="4"/>
  </r>
  <r>
    <x v="24"/>
    <x v="97"/>
    <n v="0.30627248662399997"/>
    <x v="4"/>
  </r>
  <r>
    <x v="25"/>
    <x v="98"/>
    <n v="0.24467010491999996"/>
    <x v="4"/>
  </r>
  <r>
    <x v="26"/>
    <x v="99"/>
    <n v="0.18478069043700002"/>
    <x v="4"/>
  </r>
  <r>
    <x v="27"/>
    <x v="100"/>
    <n v="0.12361944564699998"/>
    <x v="4"/>
  </r>
  <r>
    <x v="28"/>
    <x v="101"/>
    <n v="6.3101606761000004E-2"/>
    <x v="4"/>
  </r>
  <r>
    <x v="0"/>
    <x v="109"/>
    <n v="3.1883000000000004"/>
    <x v="5"/>
  </r>
  <r>
    <x v="1"/>
    <x v="13"/>
    <n v="5.28E-2"/>
    <x v="5"/>
  </r>
  <r>
    <x v="1"/>
    <x v="110"/>
    <n v="2.2878999999999996"/>
    <x v="5"/>
  </r>
  <r>
    <x v="2"/>
    <x v="111"/>
    <n v="4.8000000000000001E-2"/>
    <x v="5"/>
  </r>
  <r>
    <x v="2"/>
    <x v="112"/>
    <n v="1.3537999999999999"/>
    <x v="5"/>
  </r>
  <r>
    <x v="2"/>
    <x v="113"/>
    <n v="3.8778999999999995"/>
    <x v="5"/>
  </r>
  <r>
    <x v="3"/>
    <x v="23"/>
    <n v="1.4E-2"/>
    <x v="5"/>
  </r>
  <r>
    <x v="3"/>
    <x v="114"/>
    <n v="1.8564000000000001"/>
    <x v="5"/>
  </r>
  <r>
    <x v="4"/>
    <x v="25"/>
    <n v="1.7100000000000001E-2"/>
    <x v="5"/>
  </r>
  <r>
    <x v="4"/>
    <x v="115"/>
    <n v="3.7524999999999999"/>
    <x v="5"/>
  </r>
  <r>
    <x v="4"/>
    <x v="116"/>
    <n v="2.0175999999999998"/>
    <x v="5"/>
  </r>
  <r>
    <x v="5"/>
    <x v="117"/>
    <n v="1.3664000000000001"/>
    <x v="5"/>
  </r>
  <r>
    <x v="13"/>
    <x v="118"/>
    <n v="1.3071999999999999"/>
    <x v="5"/>
  </r>
  <r>
    <x v="7"/>
    <x v="119"/>
    <n v="1.3059000000000001"/>
    <x v="5"/>
  </r>
  <r>
    <x v="8"/>
    <x v="120"/>
    <n v="4.8000000000000001E-2"/>
    <x v="5"/>
  </r>
  <r>
    <x v="9"/>
    <x v="121"/>
    <n v="0.93670000000000009"/>
    <x v="5"/>
  </r>
  <r>
    <x v="17"/>
    <x v="122"/>
    <n v="8.5000000000000006E-2"/>
    <x v="5"/>
  </r>
  <r>
    <x v="23"/>
    <x v="123"/>
    <n v="0.1328"/>
    <x v="5"/>
  </r>
  <r>
    <x v="0"/>
    <x v="109"/>
    <n v="0.19448630000000003"/>
    <x v="6"/>
  </r>
  <r>
    <x v="1"/>
    <x v="13"/>
    <n v="0"/>
    <x v="6"/>
  </r>
  <r>
    <x v="1"/>
    <x v="110"/>
    <n v="8.2364399999999977E-2"/>
    <x v="6"/>
  </r>
  <r>
    <x v="1"/>
    <x v="124"/>
    <n v="0"/>
    <x v="6"/>
  </r>
  <r>
    <x v="2"/>
    <x v="111"/>
    <n v="0"/>
    <x v="6"/>
  </r>
  <r>
    <x v="1"/>
    <x v="125"/>
    <n v="7.9874199999999992E-2"/>
    <x v="6"/>
  </r>
  <r>
    <x v="2"/>
    <x v="112"/>
    <n v="7.9874199999999992E-2"/>
    <x v="6"/>
  </r>
  <r>
    <x v="1"/>
    <x v="110"/>
    <n v="0.16674969999999997"/>
    <x v="6"/>
  </r>
  <r>
    <x v="2"/>
    <x v="113"/>
    <n v="0.16674969999999997"/>
    <x v="6"/>
  </r>
  <r>
    <x v="1"/>
    <x v="126"/>
    <n v="0"/>
    <x v="6"/>
  </r>
  <r>
    <x v="2"/>
    <x v="127"/>
    <n v="0"/>
    <x v="6"/>
  </r>
  <r>
    <x v="3"/>
    <x v="23"/>
    <n v="0"/>
    <x v="6"/>
  </r>
  <r>
    <x v="1"/>
    <x v="110"/>
    <n v="8.5394399999999995E-2"/>
    <x v="6"/>
  </r>
  <r>
    <x v="2"/>
    <x v="113"/>
    <n v="8.5394399999999995E-2"/>
    <x v="6"/>
  </r>
  <r>
    <x v="3"/>
    <x v="114"/>
    <n v="8.5394399999999995E-2"/>
    <x v="6"/>
  </r>
  <r>
    <x v="1"/>
    <x v="49"/>
    <n v="8.5500000000000007E-4"/>
    <x v="6"/>
  </r>
  <r>
    <x v="2"/>
    <x v="50"/>
    <n v="8.5500000000000007E-4"/>
    <x v="6"/>
  </r>
  <r>
    <x v="3"/>
    <x v="51"/>
    <n v="8.5500000000000007E-4"/>
    <x v="6"/>
  </r>
  <r>
    <x v="4"/>
    <x v="25"/>
    <n v="8.5500000000000007E-4"/>
    <x v="6"/>
  </r>
  <r>
    <x v="1"/>
    <x v="128"/>
    <n v="0.22514999999999999"/>
    <x v="6"/>
  </r>
  <r>
    <x v="2"/>
    <x v="129"/>
    <n v="0.22514999999999999"/>
    <x v="6"/>
  </r>
  <r>
    <x v="3"/>
    <x v="130"/>
    <n v="0.22514999999999999"/>
    <x v="6"/>
  </r>
  <r>
    <x v="4"/>
    <x v="115"/>
    <n v="0.22514999999999999"/>
    <x v="6"/>
  </r>
  <r>
    <x v="0"/>
    <x v="131"/>
    <n v="0.13114399999999998"/>
    <x v="6"/>
  </r>
  <r>
    <x v="1"/>
    <x v="132"/>
    <n v="0.13114399999999998"/>
    <x v="6"/>
  </r>
  <r>
    <x v="2"/>
    <x v="133"/>
    <n v="0.13114399999999998"/>
    <x v="6"/>
  </r>
  <r>
    <x v="3"/>
    <x v="134"/>
    <n v="0.13114399999999998"/>
    <x v="6"/>
  </r>
  <r>
    <x v="4"/>
    <x v="116"/>
    <n v="0.13114399999999998"/>
    <x v="6"/>
  </r>
  <r>
    <x v="1"/>
    <x v="135"/>
    <n v="8.5400000000000004E-2"/>
    <x v="6"/>
  </r>
  <r>
    <x v="2"/>
    <x v="136"/>
    <n v="8.5400000000000004E-2"/>
    <x v="6"/>
  </r>
  <r>
    <x v="3"/>
    <x v="137"/>
    <n v="8.5400000000000004E-2"/>
    <x v="6"/>
  </r>
  <r>
    <x v="4"/>
    <x v="138"/>
    <n v="8.5400000000000004E-2"/>
    <x v="6"/>
  </r>
  <r>
    <x v="5"/>
    <x v="117"/>
    <n v="8.5400000000000004E-2"/>
    <x v="6"/>
  </r>
  <r>
    <x v="0"/>
    <x v="131"/>
    <n v="7.7124799999999993E-2"/>
    <x v="6"/>
  </r>
  <r>
    <x v="1"/>
    <x v="132"/>
    <n v="7.7124799999999993E-2"/>
    <x v="6"/>
  </r>
  <r>
    <x v="2"/>
    <x v="133"/>
    <n v="7.7124799999999993E-2"/>
    <x v="6"/>
  </r>
  <r>
    <x v="3"/>
    <x v="134"/>
    <n v="7.7124799999999993E-2"/>
    <x v="6"/>
  </r>
  <r>
    <x v="4"/>
    <x v="116"/>
    <n v="7.7124799999999993E-2"/>
    <x v="6"/>
  </r>
  <r>
    <x v="5"/>
    <x v="139"/>
    <n v="7.7124799999999993E-2"/>
    <x v="6"/>
  </r>
  <r>
    <x v="6"/>
    <x v="140"/>
    <n v="7.7124799999999993E-2"/>
    <x v="6"/>
  </r>
  <r>
    <x v="13"/>
    <x v="118"/>
    <n v="7.7124799999999993E-2"/>
    <x v="6"/>
  </r>
  <r>
    <x v="1"/>
    <x v="141"/>
    <n v="6.1377300000000003E-2"/>
    <x v="6"/>
  </r>
  <r>
    <x v="2"/>
    <x v="142"/>
    <n v="6.1377300000000003E-2"/>
    <x v="6"/>
  </r>
  <r>
    <x v="3"/>
    <x v="143"/>
    <n v="6.1377300000000003E-2"/>
    <x v="6"/>
  </r>
  <r>
    <x v="4"/>
    <x v="144"/>
    <n v="6.1377300000000003E-2"/>
    <x v="6"/>
  </r>
  <r>
    <x v="5"/>
    <x v="145"/>
    <n v="6.1377300000000003E-2"/>
    <x v="6"/>
  </r>
  <r>
    <x v="6"/>
    <x v="146"/>
    <n v="6.1377300000000003E-2"/>
    <x v="6"/>
  </r>
  <r>
    <x v="13"/>
    <x v="147"/>
    <n v="6.1377300000000003E-2"/>
    <x v="6"/>
  </r>
  <r>
    <x v="14"/>
    <x v="148"/>
    <n v="6.1377300000000003E-2"/>
    <x v="6"/>
  </r>
  <r>
    <x v="7"/>
    <x v="119"/>
    <n v="6.1377300000000003E-2"/>
    <x v="6"/>
  </r>
  <r>
    <x v="1"/>
    <x v="149"/>
    <n v="0"/>
    <x v="6"/>
  </r>
  <r>
    <x v="2"/>
    <x v="150"/>
    <n v="0"/>
    <x v="6"/>
  </r>
  <r>
    <x v="3"/>
    <x v="151"/>
    <n v="0"/>
    <x v="6"/>
  </r>
  <r>
    <x v="4"/>
    <x v="152"/>
    <n v="0"/>
    <x v="6"/>
  </r>
  <r>
    <x v="5"/>
    <x v="153"/>
    <n v="0"/>
    <x v="6"/>
  </r>
  <r>
    <x v="6"/>
    <x v="154"/>
    <n v="0"/>
    <x v="6"/>
  </r>
  <r>
    <x v="13"/>
    <x v="155"/>
    <n v="0"/>
    <x v="6"/>
  </r>
  <r>
    <x v="14"/>
    <x v="156"/>
    <n v="0"/>
    <x v="6"/>
  </r>
  <r>
    <x v="7"/>
    <x v="157"/>
    <n v="0"/>
    <x v="6"/>
  </r>
  <r>
    <x v="8"/>
    <x v="120"/>
    <n v="0"/>
    <x v="6"/>
  </r>
  <r>
    <x v="1"/>
    <x v="141"/>
    <n v="4.9645100000000005E-2"/>
    <x v="6"/>
  </r>
  <r>
    <x v="2"/>
    <x v="142"/>
    <n v="4.9645100000000005E-2"/>
    <x v="6"/>
  </r>
  <r>
    <x v="3"/>
    <x v="143"/>
    <n v="4.9645100000000005E-2"/>
    <x v="6"/>
  </r>
  <r>
    <x v="4"/>
    <x v="144"/>
    <n v="4.9645100000000005E-2"/>
    <x v="6"/>
  </r>
  <r>
    <x v="5"/>
    <x v="145"/>
    <n v="4.9645100000000005E-2"/>
    <x v="6"/>
  </r>
  <r>
    <x v="6"/>
    <x v="146"/>
    <n v="4.9645100000000005E-2"/>
    <x v="6"/>
  </r>
  <r>
    <x v="13"/>
    <x v="147"/>
    <n v="4.9645100000000005E-2"/>
    <x v="6"/>
  </r>
  <r>
    <x v="14"/>
    <x v="148"/>
    <n v="4.9645100000000005E-2"/>
    <x v="6"/>
  </r>
  <r>
    <x v="7"/>
    <x v="119"/>
    <n v="4.9645100000000005E-2"/>
    <x v="6"/>
  </r>
  <r>
    <x v="8"/>
    <x v="158"/>
    <n v="4.9645100000000005E-2"/>
    <x v="6"/>
  </r>
  <r>
    <x v="9"/>
    <x v="121"/>
    <n v="4.9645100000000005E-2"/>
    <x v="6"/>
  </r>
  <r>
    <x v="1"/>
    <x v="149"/>
    <n v="0"/>
    <x v="6"/>
  </r>
  <r>
    <x v="2"/>
    <x v="150"/>
    <n v="0"/>
    <x v="6"/>
  </r>
  <r>
    <x v="3"/>
    <x v="151"/>
    <n v="0"/>
    <x v="6"/>
  </r>
  <r>
    <x v="4"/>
    <x v="152"/>
    <n v="0"/>
    <x v="6"/>
  </r>
  <r>
    <x v="5"/>
    <x v="153"/>
    <n v="0"/>
    <x v="6"/>
  </r>
  <r>
    <x v="6"/>
    <x v="154"/>
    <n v="0"/>
    <x v="6"/>
  </r>
  <r>
    <x v="13"/>
    <x v="155"/>
    <n v="0"/>
    <x v="6"/>
  </r>
  <r>
    <x v="14"/>
    <x v="156"/>
    <n v="0"/>
    <x v="6"/>
  </r>
  <r>
    <x v="7"/>
    <x v="157"/>
    <n v="0"/>
    <x v="6"/>
  </r>
  <r>
    <x v="8"/>
    <x v="120"/>
    <n v="0"/>
    <x v="6"/>
  </r>
  <r>
    <x v="9"/>
    <x v="159"/>
    <n v="0"/>
    <x v="6"/>
  </r>
  <r>
    <x v="15"/>
    <x v="160"/>
    <n v="0"/>
    <x v="6"/>
  </r>
  <r>
    <x v="10"/>
    <x v="161"/>
    <n v="0"/>
    <x v="6"/>
  </r>
  <r>
    <x v="16"/>
    <x v="162"/>
    <n v="0"/>
    <x v="6"/>
  </r>
  <r>
    <x v="17"/>
    <x v="122"/>
    <n v="0"/>
    <x v="6"/>
  </r>
  <r>
    <x v="0"/>
    <x v="163"/>
    <n v="5.9759999999999995E-3"/>
    <x v="6"/>
  </r>
  <r>
    <x v="1"/>
    <x v="164"/>
    <n v="5.9759999999999995E-3"/>
    <x v="6"/>
  </r>
  <r>
    <x v="2"/>
    <x v="165"/>
    <n v="5.9759999999999995E-3"/>
    <x v="6"/>
  </r>
  <r>
    <x v="3"/>
    <x v="166"/>
    <n v="5.9759999999999995E-3"/>
    <x v="6"/>
  </r>
  <r>
    <x v="4"/>
    <x v="167"/>
    <n v="5.9759999999999995E-3"/>
    <x v="6"/>
  </r>
  <r>
    <x v="5"/>
    <x v="168"/>
    <n v="5.9759999999999995E-3"/>
    <x v="6"/>
  </r>
  <r>
    <x v="6"/>
    <x v="169"/>
    <n v="5.9759999999999995E-3"/>
    <x v="6"/>
  </r>
  <r>
    <x v="13"/>
    <x v="170"/>
    <n v="5.9759999999999995E-3"/>
    <x v="6"/>
  </r>
  <r>
    <x v="14"/>
    <x v="171"/>
    <n v="5.9759999999999995E-3"/>
    <x v="6"/>
  </r>
  <r>
    <x v="7"/>
    <x v="172"/>
    <n v="5.9759999999999995E-3"/>
    <x v="6"/>
  </r>
  <r>
    <x v="8"/>
    <x v="173"/>
    <n v="5.9759999999999995E-3"/>
    <x v="6"/>
  </r>
  <r>
    <x v="9"/>
    <x v="174"/>
    <n v="5.9759999999999995E-3"/>
    <x v="6"/>
  </r>
  <r>
    <x v="15"/>
    <x v="175"/>
    <n v="5.9759999999999995E-3"/>
    <x v="6"/>
  </r>
  <r>
    <x v="10"/>
    <x v="176"/>
    <n v="5.9759999999999995E-3"/>
    <x v="6"/>
  </r>
  <r>
    <x v="16"/>
    <x v="177"/>
    <n v="5.9759999999999995E-3"/>
    <x v="6"/>
  </r>
  <r>
    <x v="17"/>
    <x v="178"/>
    <n v="5.9759999999999995E-3"/>
    <x v="6"/>
  </r>
  <r>
    <x v="18"/>
    <x v="179"/>
    <n v="5.9759999999999995E-3"/>
    <x v="6"/>
  </r>
  <r>
    <x v="19"/>
    <x v="180"/>
    <n v="5.9759999999999995E-3"/>
    <x v="6"/>
  </r>
  <r>
    <x v="20"/>
    <x v="181"/>
    <n v="5.9759999999999995E-3"/>
    <x v="6"/>
  </r>
  <r>
    <x v="11"/>
    <x v="182"/>
    <n v="5.9759999999999995E-3"/>
    <x v="6"/>
  </r>
  <r>
    <x v="21"/>
    <x v="183"/>
    <n v="5.9759999999999995E-3"/>
    <x v="6"/>
  </r>
  <r>
    <x v="22"/>
    <x v="184"/>
    <n v="5.9759999999999995E-3"/>
    <x v="6"/>
  </r>
  <r>
    <x v="23"/>
    <x v="123"/>
    <n v="5.9759999999999995E-3"/>
    <x v="6"/>
  </r>
  <r>
    <x v="1"/>
    <x v="185"/>
    <n v="0.53816318500000004"/>
    <x v="7"/>
  </r>
  <r>
    <x v="2"/>
    <x v="186"/>
    <n v="0.53816318500000004"/>
    <x v="7"/>
  </r>
  <r>
    <x v="3"/>
    <x v="187"/>
    <n v="0.53816318500000004"/>
    <x v="7"/>
  </r>
  <r>
    <x v="4"/>
    <x v="188"/>
    <n v="0.53816318500000004"/>
    <x v="7"/>
  </r>
  <r>
    <x v="5"/>
    <x v="189"/>
    <n v="0.53816318500000004"/>
    <x v="7"/>
  </r>
  <r>
    <x v="6"/>
    <x v="190"/>
    <n v="0.53816318500000004"/>
    <x v="7"/>
  </r>
  <r>
    <x v="13"/>
    <x v="191"/>
    <n v="0.53816318500000004"/>
    <x v="7"/>
  </r>
  <r>
    <x v="14"/>
    <x v="192"/>
    <n v="0.53816318500000004"/>
    <x v="7"/>
  </r>
  <r>
    <x v="7"/>
    <x v="193"/>
    <n v="0.52514160600000004"/>
    <x v="7"/>
  </r>
  <r>
    <x v="14"/>
    <x v="82"/>
    <n v="1.73"/>
    <x v="8"/>
  </r>
  <r>
    <x v="7"/>
    <x v="83"/>
    <n v="1.73"/>
    <x v="8"/>
  </r>
  <r>
    <x v="8"/>
    <x v="84"/>
    <n v="1.73"/>
    <x v="8"/>
  </r>
  <r>
    <x v="9"/>
    <x v="85"/>
    <n v="1.73"/>
    <x v="8"/>
  </r>
  <r>
    <x v="15"/>
    <x v="86"/>
    <n v="1.73"/>
    <x v="8"/>
  </r>
  <r>
    <x v="10"/>
    <x v="87"/>
    <n v="1.73"/>
    <x v="8"/>
  </r>
  <r>
    <x v="16"/>
    <x v="88"/>
    <n v="1.73"/>
    <x v="8"/>
  </r>
  <r>
    <x v="17"/>
    <x v="89"/>
    <n v="1.73"/>
    <x v="8"/>
  </r>
  <r>
    <x v="18"/>
    <x v="90"/>
    <n v="1.73"/>
    <x v="8"/>
  </r>
  <r>
    <x v="19"/>
    <x v="91"/>
    <n v="1.73"/>
    <x v="8"/>
  </r>
  <r>
    <x v="20"/>
    <x v="92"/>
    <n v="1.73"/>
    <x v="8"/>
  </r>
  <r>
    <x v="11"/>
    <x v="93"/>
    <n v="1.73"/>
    <x v="8"/>
  </r>
  <r>
    <x v="21"/>
    <x v="94"/>
    <n v="1.73"/>
    <x v="8"/>
  </r>
  <r>
    <x v="22"/>
    <x v="95"/>
    <n v="1.73"/>
    <x v="8"/>
  </r>
  <r>
    <x v="23"/>
    <x v="96"/>
    <n v="1.73"/>
    <x v="8"/>
  </r>
  <r>
    <x v="24"/>
    <x v="97"/>
    <n v="1.73"/>
    <x v="8"/>
  </r>
  <r>
    <x v="25"/>
    <x v="98"/>
    <n v="1.73"/>
    <x v="8"/>
  </r>
  <r>
    <x v="26"/>
    <x v="99"/>
    <n v="1.73"/>
    <x v="8"/>
  </r>
  <r>
    <x v="27"/>
    <x v="100"/>
    <n v="1.73"/>
    <x v="8"/>
  </r>
  <r>
    <x v="28"/>
    <x v="101"/>
    <n v="1.73"/>
    <x v="8"/>
  </r>
  <r>
    <x v="14"/>
    <x v="194"/>
    <n v="0.56500000000000006"/>
    <x v="8"/>
  </r>
  <r>
    <x v="7"/>
    <x v="195"/>
    <n v="0.56500000000000006"/>
    <x v="8"/>
  </r>
  <r>
    <x v="8"/>
    <x v="196"/>
    <n v="0.56499999999999995"/>
    <x v="8"/>
  </r>
  <r>
    <x v="9"/>
    <x v="197"/>
    <n v="0.56499999999999995"/>
    <x v="8"/>
  </r>
  <r>
    <x v="15"/>
    <x v="198"/>
    <n v="0.56499999999999995"/>
    <x v="8"/>
  </r>
  <r>
    <x v="10"/>
    <x v="199"/>
    <n v="0.56499999999999995"/>
    <x v="8"/>
  </r>
  <r>
    <x v="16"/>
    <x v="200"/>
    <n v="0.56499999999999995"/>
    <x v="8"/>
  </r>
  <r>
    <x v="17"/>
    <x v="201"/>
    <n v="0.56499999999999995"/>
    <x v="8"/>
  </r>
  <r>
    <x v="18"/>
    <x v="202"/>
    <n v="0.56499999999999995"/>
    <x v="8"/>
  </r>
  <r>
    <x v="19"/>
    <x v="203"/>
    <n v="0.56499999999999995"/>
    <x v="8"/>
  </r>
  <r>
    <x v="20"/>
    <x v="204"/>
    <n v="0.56499999999999995"/>
    <x v="8"/>
  </r>
  <r>
    <x v="11"/>
    <x v="205"/>
    <n v="0.56499999999999995"/>
    <x v="8"/>
  </r>
  <r>
    <x v="21"/>
    <x v="206"/>
    <n v="0.56499999999999995"/>
    <x v="8"/>
  </r>
  <r>
    <x v="22"/>
    <x v="207"/>
    <n v="0.56499999999999995"/>
    <x v="8"/>
  </r>
  <r>
    <x v="23"/>
    <x v="208"/>
    <n v="0.56499999999999995"/>
    <x v="8"/>
  </r>
  <r>
    <x v="24"/>
    <x v="209"/>
    <n v="0.56499999999999995"/>
    <x v="8"/>
  </r>
  <r>
    <x v="25"/>
    <x v="210"/>
    <n v="0.56499999999999995"/>
    <x v="8"/>
  </r>
  <r>
    <x v="26"/>
    <x v="211"/>
    <n v="0.56499999999999995"/>
    <x v="8"/>
  </r>
  <r>
    <x v="27"/>
    <x v="212"/>
    <n v="0.56499999999999995"/>
    <x v="8"/>
  </r>
  <r>
    <x v="28"/>
    <x v="213"/>
    <n v="0.56499999999999995"/>
    <x v="8"/>
  </r>
  <r>
    <x v="11"/>
    <x v="214"/>
    <n v="2.5"/>
    <x v="8"/>
  </r>
  <r>
    <x v="21"/>
    <x v="215"/>
    <n v="2.5"/>
    <x v="8"/>
  </r>
  <r>
    <x v="22"/>
    <x v="216"/>
    <n v="2.5"/>
    <x v="8"/>
  </r>
  <r>
    <x v="23"/>
    <x v="217"/>
    <n v="2.5"/>
    <x v="8"/>
  </r>
  <r>
    <x v="24"/>
    <x v="218"/>
    <n v="2.5"/>
    <x v="8"/>
  </r>
  <r>
    <x v="25"/>
    <x v="219"/>
    <n v="2.5"/>
    <x v="8"/>
  </r>
  <r>
    <x v="29"/>
    <x v="220"/>
    <n v="2.5"/>
    <x v="8"/>
  </r>
  <r>
    <x v="30"/>
    <x v="221"/>
    <n v="2.5"/>
    <x v="8"/>
  </r>
  <r>
    <x v="31"/>
    <x v="222"/>
    <n v="2.5"/>
    <x v="8"/>
  </r>
  <r>
    <x v="32"/>
    <x v="223"/>
    <n v="2.5"/>
    <x v="8"/>
  </r>
  <r>
    <x v="30"/>
    <x v="224"/>
    <n v="2.3333333333333335"/>
    <x v="8"/>
  </r>
  <r>
    <x v="31"/>
    <x v="225"/>
    <n v="2.3333333333333335"/>
    <x v="8"/>
  </r>
  <r>
    <x v="32"/>
    <x v="226"/>
    <n v="2.3333333333333335"/>
    <x v="8"/>
  </r>
  <r>
    <x v="33"/>
    <x v="227"/>
    <n v="4.0999999999999996"/>
    <x v="8"/>
  </r>
  <r>
    <x v="34"/>
    <x v="228"/>
    <n v="4.0999999999999996"/>
    <x v="8"/>
  </r>
  <r>
    <x v="35"/>
    <x v="229"/>
    <n v="4.0999999999999996"/>
    <x v="8"/>
  </r>
  <r>
    <x v="36"/>
    <x v="230"/>
    <n v="5.9"/>
    <x v="8"/>
  </r>
  <r>
    <x v="27"/>
    <x v="231"/>
    <n v="3.3"/>
    <x v="8"/>
  </r>
  <r>
    <x v="28"/>
    <x v="232"/>
    <n v="4.2"/>
    <x v="8"/>
  </r>
  <r>
    <x v="26"/>
    <x v="233"/>
    <n v="1"/>
    <x v="8"/>
  </r>
  <r>
    <x v="29"/>
    <x v="234"/>
    <n v="2"/>
    <x v="8"/>
  </r>
  <r>
    <x v="29"/>
    <x v="235"/>
    <n v="1.4"/>
    <x v="8"/>
  </r>
  <r>
    <x v="30"/>
    <x v="236"/>
    <n v="1.4"/>
    <x v="8"/>
  </r>
  <r>
    <x v="19"/>
    <x v="237"/>
    <n v="2.8"/>
    <x v="8"/>
  </r>
  <r>
    <x v="29"/>
    <x v="238"/>
    <n v="4.2"/>
    <x v="8"/>
  </r>
  <r>
    <x v="31"/>
    <x v="239"/>
    <n v="3.3"/>
    <x v="8"/>
  </r>
  <r>
    <x v="37"/>
    <x v="240"/>
    <n v="2.5"/>
    <x v="8"/>
  </r>
  <r>
    <x v="34"/>
    <x v="241"/>
    <n v="0.5"/>
    <x v="8"/>
  </r>
  <r>
    <x v="38"/>
    <x v="242"/>
    <n v="6.3"/>
    <x v="8"/>
  </r>
  <r>
    <x v="39"/>
    <x v="243"/>
    <n v="1"/>
    <x v="8"/>
  </r>
  <r>
    <x v="39"/>
    <x v="244"/>
    <n v="1"/>
    <x v="8"/>
  </r>
  <r>
    <x v="0"/>
    <x v="245"/>
    <n v="1.110313209167297E-4"/>
    <x v="9"/>
  </r>
  <r>
    <x v="0"/>
    <x v="245"/>
    <n v="0.18798439704168626"/>
    <x v="9"/>
  </r>
  <r>
    <x v="0"/>
    <x v="5"/>
    <n v="0.30705027293357595"/>
    <x v="10"/>
  </r>
  <r>
    <x v="0"/>
    <x v="246"/>
    <n v="0.34543155705027295"/>
    <x v="10"/>
  </r>
  <r>
    <x v="0"/>
    <x v="247"/>
    <n v="0.57571926175045485"/>
    <x v="10"/>
  </r>
  <r>
    <x v="0"/>
    <x v="248"/>
    <n v="0.34543155705027295"/>
    <x v="10"/>
  </r>
  <r>
    <x v="0"/>
    <x v="249"/>
    <n v="0.4605754094003639"/>
    <x v="10"/>
  </r>
  <r>
    <x v="0"/>
    <x v="250"/>
    <n v="0.17401999468443971"/>
    <x v="9"/>
  </r>
  <r>
    <x v="0"/>
    <x v="250"/>
    <n v="1.2111810766054015E-4"/>
    <x v="9"/>
  </r>
  <r>
    <x v="0"/>
    <x v="251"/>
    <n v="0.30705027293357595"/>
    <x v="10"/>
  </r>
  <r>
    <x v="0"/>
    <x v="252"/>
    <n v="0.57571926175045485"/>
    <x v="10"/>
  </r>
  <r>
    <x v="0"/>
    <x v="253"/>
    <n v="0.34543155705027295"/>
    <x v="10"/>
  </r>
  <r>
    <x v="1"/>
    <x v="254"/>
    <n v="0.4605754094003639"/>
    <x v="10"/>
  </r>
  <r>
    <x v="1"/>
    <x v="11"/>
    <n v="1.21005663116145E-4"/>
    <x v="9"/>
  </r>
  <r>
    <x v="1"/>
    <x v="11"/>
    <n v="0.15492459954408849"/>
    <x v="9"/>
  </r>
  <r>
    <x v="1"/>
    <x v="255"/>
    <n v="0.30705027293357595"/>
    <x v="10"/>
  </r>
  <r>
    <x v="1"/>
    <x v="256"/>
    <n v="0.57571926175045485"/>
    <x v="10"/>
  </r>
  <r>
    <x v="1"/>
    <x v="257"/>
    <n v="0.4605754094003639"/>
    <x v="10"/>
  </r>
  <r>
    <x v="1"/>
    <x v="258"/>
    <n v="1.7059626275223356E-5"/>
    <x v="9"/>
  </r>
  <r>
    <x v="1"/>
    <x v="259"/>
    <n v="0.13604783365362993"/>
    <x v="9"/>
  </r>
  <r>
    <x v="1"/>
    <x v="259"/>
    <n v="1.1816132725451312E-4"/>
    <x v="9"/>
  </r>
  <r>
    <x v="1"/>
    <x v="260"/>
    <n v="0.30705027293357595"/>
    <x v="10"/>
  </r>
  <r>
    <x v="1"/>
    <x v="261"/>
    <n v="0.4605754094003639"/>
    <x v="10"/>
  </r>
  <r>
    <x v="1"/>
    <x v="262"/>
    <n v="0.12840200457955964"/>
    <x v="9"/>
  </r>
  <r>
    <x v="1"/>
    <x v="262"/>
    <n v="1.2078716292192261E-4"/>
    <x v="9"/>
  </r>
  <r>
    <x v="1"/>
    <x v="263"/>
    <n v="0.30705027293357595"/>
    <x v="10"/>
  </r>
  <r>
    <x v="1"/>
    <x v="264"/>
    <n v="0.14897837231410874"/>
    <x v="10"/>
  </r>
  <r>
    <x v="1"/>
    <x v="265"/>
    <n v="1.2078716292192261E-4"/>
    <x v="9"/>
  </r>
  <r>
    <x v="1"/>
    <x v="265"/>
    <n v="0.12084679558604053"/>
    <x v="9"/>
  </r>
  <r>
    <x v="1"/>
    <x v="266"/>
    <n v="0.30705027293357595"/>
    <x v="10"/>
  </r>
  <r>
    <x v="2"/>
    <x v="267"/>
    <n v="0.11558259818453172"/>
    <x v="9"/>
  </r>
  <r>
    <x v="2"/>
    <x v="267"/>
    <n v="1.2089832968740417E-4"/>
    <x v="9"/>
  </r>
  <r>
    <x v="2"/>
    <x v="18"/>
    <n v="0.14897837231410874"/>
    <x v="10"/>
  </r>
  <r>
    <x v="2"/>
    <x v="268"/>
    <n v="1.7059626275223356E-5"/>
    <x v="9"/>
  </r>
  <r>
    <x v="2"/>
    <x v="269"/>
    <n v="1.1716849303866048E-4"/>
    <x v="9"/>
  </r>
  <r>
    <x v="2"/>
    <x v="269"/>
    <n v="0.10741833842741194"/>
    <x v="9"/>
  </r>
  <r>
    <x v="2"/>
    <x v="20"/>
    <n v="0.29795674590599636"/>
    <x v="10"/>
  </r>
  <r>
    <x v="2"/>
    <x v="270"/>
    <n v="0.10982446895508351"/>
    <x v="9"/>
  </r>
  <r>
    <x v="2"/>
    <x v="270"/>
    <n v="1.2111810766054015E-4"/>
    <x v="9"/>
  </r>
  <r>
    <x v="2"/>
    <x v="271"/>
    <n v="0.14897837231410874"/>
    <x v="10"/>
  </r>
  <r>
    <x v="2"/>
    <x v="272"/>
    <n v="0.10653490380880339"/>
    <x v="9"/>
  </r>
  <r>
    <x v="2"/>
    <x v="272"/>
    <n v="1.2111810766054015E-4"/>
    <x v="9"/>
  </r>
  <r>
    <x v="2"/>
    <x v="273"/>
    <n v="0.16044643806350051"/>
    <x v="10"/>
  </r>
  <r>
    <x v="3"/>
    <x v="274"/>
    <n v="0.29795674590599636"/>
    <x v="10"/>
  </r>
  <r>
    <x v="3"/>
    <x v="275"/>
    <n v="0.16044643806350051"/>
    <x v="10"/>
  </r>
  <r>
    <x v="3"/>
    <x v="276"/>
    <n v="1.2111810766054015E-4"/>
    <x v="9"/>
  </r>
  <r>
    <x v="3"/>
    <x v="276"/>
    <n v="0.10419388122789443"/>
    <x v="9"/>
  </r>
  <r>
    <x v="3"/>
    <x v="277"/>
    <n v="0.14897837231410874"/>
    <x v="10"/>
  </r>
  <r>
    <x v="3"/>
    <x v="278"/>
    <n v="1.7059626275223356E-5"/>
    <x v="9"/>
  </r>
  <r>
    <x v="3"/>
    <x v="279"/>
    <n v="1.1716849303866048E-4"/>
    <x v="9"/>
  </r>
  <r>
    <x v="3"/>
    <x v="279"/>
    <n v="9.5455197237953107E-2"/>
    <x v="9"/>
  </r>
  <r>
    <x v="3"/>
    <x v="280"/>
    <n v="0.16044643806350051"/>
    <x v="10"/>
  </r>
  <r>
    <x v="3"/>
    <x v="281"/>
    <n v="0.29795674590599636"/>
    <x v="10"/>
  </r>
  <r>
    <x v="3"/>
    <x v="282"/>
    <n v="0.16044643806350051"/>
    <x v="10"/>
  </r>
  <r>
    <x v="3"/>
    <x v="283"/>
    <n v="9.637352672091265E-2"/>
    <x v="9"/>
  </r>
  <r>
    <x v="3"/>
    <x v="283"/>
    <n v="1.2111810766054015E-4"/>
    <x v="9"/>
  </r>
  <r>
    <x v="3"/>
    <x v="284"/>
    <n v="0.14897837231410874"/>
    <x v="10"/>
  </r>
  <r>
    <x v="3"/>
    <x v="285"/>
    <n v="9.0858590763191791E-2"/>
    <x v="9"/>
  </r>
  <r>
    <x v="3"/>
    <x v="285"/>
    <n v="1.2111810766054015E-4"/>
    <x v="9"/>
  </r>
  <r>
    <x v="3"/>
    <x v="286"/>
    <n v="0.32089287740477995"/>
    <x v="10"/>
  </r>
  <r>
    <x v="3"/>
    <x v="287"/>
    <n v="0.16044643806350051"/>
    <x v="10"/>
  </r>
  <r>
    <x v="4"/>
    <x v="288"/>
    <n v="0.29795674590599636"/>
    <x v="10"/>
  </r>
  <r>
    <x v="4"/>
    <x v="289"/>
    <n v="0.16044643806350051"/>
    <x v="10"/>
  </r>
  <r>
    <x v="4"/>
    <x v="290"/>
    <n v="1.2111810766054015E-4"/>
    <x v="9"/>
  </r>
  <r>
    <x v="4"/>
    <x v="290"/>
    <n v="8.6381213838856746E-2"/>
    <x v="9"/>
  </r>
  <r>
    <x v="4"/>
    <x v="291"/>
    <n v="0.14897837231410874"/>
    <x v="10"/>
  </r>
  <r>
    <x v="4"/>
    <x v="26"/>
    <n v="1.7059626275223356E-5"/>
    <x v="9"/>
  </r>
  <r>
    <x v="4"/>
    <x v="292"/>
    <n v="7.7121142385459904E-2"/>
    <x v="9"/>
  </r>
  <r>
    <x v="4"/>
    <x v="292"/>
    <n v="1.1716849303866048E-4"/>
    <x v="9"/>
  </r>
  <r>
    <x v="4"/>
    <x v="27"/>
    <n v="0.32089287740477995"/>
    <x v="10"/>
  </r>
  <r>
    <x v="4"/>
    <x v="293"/>
    <n v="0.16044643806350051"/>
    <x v="10"/>
  </r>
  <r>
    <x v="4"/>
    <x v="294"/>
    <n v="0.29795674590599636"/>
    <x v="10"/>
  </r>
  <r>
    <x v="4"/>
    <x v="295"/>
    <n v="0.16044643806350051"/>
    <x v="10"/>
  </r>
  <r>
    <x v="4"/>
    <x v="296"/>
    <n v="7.5320718673972165E-2"/>
    <x v="9"/>
  </r>
  <r>
    <x v="4"/>
    <x v="296"/>
    <n v="1.2111810766054015E-4"/>
    <x v="9"/>
  </r>
  <r>
    <x v="4"/>
    <x v="297"/>
    <n v="0.14897837231410874"/>
    <x v="10"/>
  </r>
  <r>
    <x v="4"/>
    <x v="298"/>
    <n v="1.2111810766054015E-4"/>
    <x v="9"/>
  </r>
  <r>
    <x v="4"/>
    <x v="298"/>
    <n v="6.8630789616257432E-2"/>
    <x v="9"/>
  </r>
  <r>
    <x v="4"/>
    <x v="299"/>
    <n v="0.32089287740477995"/>
    <x v="10"/>
  </r>
  <r>
    <x v="4"/>
    <x v="300"/>
    <n v="0.16044643806350051"/>
    <x v="10"/>
  </r>
  <r>
    <x v="5"/>
    <x v="301"/>
    <n v="0.29795674590599636"/>
    <x v="10"/>
  </r>
  <r>
    <x v="5"/>
    <x v="302"/>
    <n v="0.16044643806350051"/>
    <x v="10"/>
  </r>
  <r>
    <x v="5"/>
    <x v="303"/>
    <n v="1.21005663116145E-4"/>
    <x v="9"/>
  </r>
  <r>
    <x v="5"/>
    <x v="303"/>
    <n v="6.4063837834522519E-2"/>
    <x v="9"/>
  </r>
  <r>
    <x v="5"/>
    <x v="304"/>
    <n v="0.14897837231410874"/>
    <x v="10"/>
  </r>
  <r>
    <x v="5"/>
    <x v="305"/>
    <n v="1.7059626275223356E-5"/>
    <x v="9"/>
  </r>
  <r>
    <x v="5"/>
    <x v="306"/>
    <n v="5.60973769754462E-2"/>
    <x v="9"/>
  </r>
  <r>
    <x v="5"/>
    <x v="306"/>
    <n v="1.1816132725451312E-4"/>
    <x v="9"/>
  </r>
  <r>
    <x v="5"/>
    <x v="307"/>
    <n v="0.32089287740477995"/>
    <x v="10"/>
  </r>
  <r>
    <x v="5"/>
    <x v="308"/>
    <n v="0.16044643806350051"/>
    <x v="10"/>
  </r>
  <r>
    <x v="5"/>
    <x v="68"/>
    <n v="0.29795674590599636"/>
    <x v="10"/>
  </r>
  <r>
    <x v="5"/>
    <x v="309"/>
    <n v="0.16044643806350051"/>
    <x v="10"/>
  </r>
  <r>
    <x v="5"/>
    <x v="310"/>
    <n v="5.2914884591008529E-2"/>
    <x v="9"/>
  </r>
  <r>
    <x v="5"/>
    <x v="310"/>
    <n v="1.2078716292192261E-4"/>
    <x v="9"/>
  </r>
  <r>
    <x v="5"/>
    <x v="311"/>
    <n v="0.14897837231410874"/>
    <x v="10"/>
  </r>
  <r>
    <x v="5"/>
    <x v="312"/>
    <n v="1.2078716292192261E-4"/>
    <x v="9"/>
  </r>
  <r>
    <x v="5"/>
    <x v="312"/>
    <n v="4.6259716230858873E-2"/>
    <x v="9"/>
  </r>
  <r>
    <x v="5"/>
    <x v="313"/>
    <n v="0.32089287740477995"/>
    <x v="10"/>
  </r>
  <r>
    <x v="5"/>
    <x v="314"/>
    <n v="0.16044643806350051"/>
    <x v="10"/>
  </r>
  <r>
    <x v="6"/>
    <x v="315"/>
    <n v="0.29795674590599636"/>
    <x v="10"/>
  </r>
  <r>
    <x v="6"/>
    <x v="316"/>
    <n v="0.16044643806350051"/>
    <x v="10"/>
  </r>
  <r>
    <x v="6"/>
    <x v="317"/>
    <n v="1.2089832968740417E-4"/>
    <x v="9"/>
  </r>
  <r>
    <x v="6"/>
    <x v="317"/>
    <n v="4.1811588943634619E-2"/>
    <x v="9"/>
  </r>
  <r>
    <x v="6"/>
    <x v="318"/>
    <n v="0.14897837231410874"/>
    <x v="10"/>
  </r>
  <r>
    <x v="6"/>
    <x v="319"/>
    <n v="1.7059626275223356E-5"/>
    <x v="9"/>
  </r>
  <r>
    <x v="6"/>
    <x v="320"/>
    <n v="3.4115175157933476E-2"/>
    <x v="9"/>
  </r>
  <r>
    <x v="6"/>
    <x v="320"/>
    <n v="1.1716849303866048E-4"/>
    <x v="9"/>
  </r>
  <r>
    <x v="6"/>
    <x v="321"/>
    <n v="0.32089287740477995"/>
    <x v="10"/>
  </r>
  <r>
    <x v="6"/>
    <x v="322"/>
    <n v="0.16044643806350051"/>
    <x v="10"/>
  </r>
  <r>
    <x v="6"/>
    <x v="323"/>
    <n v="0.29795674590599636"/>
    <x v="10"/>
  </r>
  <r>
    <x v="6"/>
    <x v="324"/>
    <n v="0.16044643806350051"/>
    <x v="10"/>
  </r>
  <r>
    <x v="6"/>
    <x v="325"/>
    <n v="3.0781189305501607E-2"/>
    <x v="9"/>
  </r>
  <r>
    <x v="6"/>
    <x v="325"/>
    <n v="1.2111810766054015E-4"/>
    <x v="9"/>
  </r>
  <r>
    <x v="6"/>
    <x v="326"/>
    <n v="0.14897837231410874"/>
    <x v="10"/>
  </r>
  <r>
    <x v="6"/>
    <x v="327"/>
    <n v="2.4142122237441988E-2"/>
    <x v="9"/>
  </r>
  <r>
    <x v="6"/>
    <x v="327"/>
    <n v="1.2111810766054015E-4"/>
    <x v="9"/>
  </r>
  <r>
    <x v="6"/>
    <x v="328"/>
    <n v="0.32089287740477995"/>
    <x v="10"/>
  </r>
  <r>
    <x v="6"/>
    <x v="328"/>
    <n v="0.16044643806350051"/>
    <x v="10"/>
  </r>
  <r>
    <x v="13"/>
    <x v="329"/>
    <n v="0.29795674590599636"/>
    <x v="10"/>
  </r>
  <r>
    <x v="13"/>
    <x v="330"/>
    <n v="0.16044643806350051"/>
    <x v="10"/>
  </r>
  <r>
    <x v="13"/>
    <x v="331"/>
    <n v="1.2111810766054015E-4"/>
    <x v="9"/>
  </r>
  <r>
    <x v="13"/>
    <x v="331"/>
    <n v="1.9679998159998366E-2"/>
    <x v="9"/>
  </r>
  <r>
    <x v="13"/>
    <x v="332"/>
    <n v="0.14897838253634005"/>
    <x v="10"/>
  </r>
  <r>
    <x v="13"/>
    <x v="333"/>
    <n v="1.7059626275223356E-5"/>
    <x v="9"/>
  </r>
  <r>
    <x v="13"/>
    <x v="334"/>
    <n v="1.1716849303866048E-4"/>
    <x v="9"/>
  </r>
  <r>
    <x v="13"/>
    <x v="334"/>
    <n v="1.259566091836526E-2"/>
    <x v="9"/>
  </r>
  <r>
    <x v="13"/>
    <x v="335"/>
    <n v="0.16044643806350051"/>
    <x v="10"/>
  </r>
  <r>
    <x v="13"/>
    <x v="335"/>
    <n v="0.32089287740477995"/>
    <x v="10"/>
  </r>
  <r>
    <x v="13"/>
    <x v="336"/>
    <n v="0.29795674590599636"/>
    <x v="10"/>
  </r>
  <r>
    <x v="13"/>
    <x v="337"/>
    <n v="0.16044643806350051"/>
    <x v="10"/>
  </r>
  <r>
    <x v="13"/>
    <x v="338"/>
    <n v="8.929750270889129E-3"/>
    <x v="9"/>
  </r>
  <r>
    <x v="13"/>
    <x v="338"/>
    <n v="1.2111810766054015E-4"/>
    <x v="9"/>
  </r>
  <r>
    <x v="13"/>
    <x v="339"/>
    <n v="1.2111810766054015E-4"/>
    <x v="9"/>
  </r>
  <r>
    <x v="13"/>
    <x v="339"/>
    <n v="5.8841680637049462E-3"/>
    <x v="9"/>
  </r>
  <r>
    <x v="13"/>
    <x v="340"/>
    <n v="0.32089287740477995"/>
    <x v="10"/>
  </r>
  <r>
    <x v="13"/>
    <x v="340"/>
    <n v="0.16044643806350051"/>
    <x v="10"/>
  </r>
  <r>
    <x v="14"/>
    <x v="341"/>
    <n v="0.297956751017112"/>
    <x v="10"/>
  </r>
  <r>
    <x v="14"/>
    <x v="342"/>
    <n v="0.16044643806350051"/>
    <x v="10"/>
  </r>
  <r>
    <x v="14"/>
    <x v="343"/>
    <n v="1.2111810766054015E-4"/>
    <x v="9"/>
  </r>
  <r>
    <x v="14"/>
    <x v="343"/>
    <n v="4.9149024799133153E-3"/>
    <x v="9"/>
  </r>
  <r>
    <x v="14"/>
    <x v="344"/>
    <n v="1.7059626275223356E-5"/>
    <x v="9"/>
  </r>
  <r>
    <x v="14"/>
    <x v="345"/>
    <n v="1.1716849303866048E-4"/>
    <x v="9"/>
  </r>
  <r>
    <x v="14"/>
    <x v="345"/>
    <n v="3.2862953100402754E-3"/>
    <x v="9"/>
  </r>
  <r>
    <x v="14"/>
    <x v="346"/>
    <n v="0.32089287740477995"/>
    <x v="10"/>
  </r>
  <r>
    <x v="14"/>
    <x v="346"/>
    <n v="0.16044644828573179"/>
    <x v="10"/>
  </r>
  <r>
    <x v="14"/>
    <x v="347"/>
    <n v="0.16044644828573179"/>
    <x v="10"/>
  </r>
  <r>
    <x v="14"/>
    <x v="348"/>
    <n v="1.2111810766054015E-4"/>
    <x v="9"/>
  </r>
  <r>
    <x v="14"/>
    <x v="348"/>
    <n v="2.5616477214646413E-3"/>
    <x v="9"/>
  </r>
  <r>
    <x v="14"/>
    <x v="349"/>
    <n v="1.2111810766054015E-4"/>
    <x v="9"/>
  </r>
  <r>
    <x v="14"/>
    <x v="349"/>
    <n v="1.6985348986976877E-3"/>
    <x v="9"/>
  </r>
  <r>
    <x v="14"/>
    <x v="350"/>
    <n v="0.32089287740477995"/>
    <x v="10"/>
  </r>
  <r>
    <x v="7"/>
    <x v="351"/>
    <n v="1.21005663116145E-4"/>
    <x v="9"/>
  </r>
  <r>
    <x v="7"/>
    <x v="351"/>
    <n v="1.1254203892625684E-3"/>
    <x v="9"/>
  </r>
  <r>
    <x v="7"/>
    <x v="352"/>
    <n v="1.7059626275223356E-5"/>
    <x v="9"/>
  </r>
  <r>
    <x v="7"/>
    <x v="353"/>
    <n v="1.1816132725451312E-4"/>
    <x v="9"/>
  </r>
  <r>
    <x v="7"/>
    <x v="353"/>
    <n v="8.2853484758653125E-4"/>
    <x v="9"/>
  </r>
  <r>
    <x v="7"/>
    <x v="354"/>
    <n v="0.32089288251589559"/>
    <x v="10"/>
  </r>
  <r>
    <x v="7"/>
    <x v="355"/>
    <n v="1.2078716292192261E-4"/>
    <x v="9"/>
  </r>
  <r>
    <x v="7"/>
    <x v="355"/>
    <n v="3.0379577004068447E-4"/>
    <x v="9"/>
  </r>
  <r>
    <x v="7"/>
    <x v="356"/>
    <n v="1.2078716292192261E-4"/>
    <x v="9"/>
  </r>
  <r>
    <x v="8"/>
    <x v="357"/>
    <n v="1.2089832968740417E-4"/>
    <x v="9"/>
  </r>
  <r>
    <x v="8"/>
    <x v="358"/>
    <n v="1.7059626275223356E-5"/>
    <x v="9"/>
  </r>
  <r>
    <x v="8"/>
    <x v="359"/>
    <n v="1.1716849303866048E-4"/>
    <x v="9"/>
  </r>
  <r>
    <x v="8"/>
    <x v="360"/>
    <n v="1.2111810766054015E-4"/>
    <x v="9"/>
  </r>
  <r>
    <x v="8"/>
    <x v="361"/>
    <n v="1.2111810766054015E-4"/>
    <x v="9"/>
  </r>
  <r>
    <x v="9"/>
    <x v="362"/>
    <n v="1.2111810766054015E-4"/>
    <x v="9"/>
  </r>
  <r>
    <x v="9"/>
    <x v="363"/>
    <n v="1.7059626275223356E-5"/>
    <x v="9"/>
  </r>
  <r>
    <x v="9"/>
    <x v="364"/>
    <n v="1.1716849303866048E-4"/>
    <x v="9"/>
  </r>
  <r>
    <x v="9"/>
    <x v="365"/>
    <n v="1.2111810766054015E-4"/>
    <x v="9"/>
  </r>
  <r>
    <x v="9"/>
    <x v="366"/>
    <n v="1.2111810766054015E-4"/>
    <x v="9"/>
  </r>
  <r>
    <x v="15"/>
    <x v="367"/>
    <n v="1.2111810766054015E-4"/>
    <x v="9"/>
  </r>
  <r>
    <x v="15"/>
    <x v="368"/>
    <n v="1.7059626275223356E-5"/>
    <x v="9"/>
  </r>
  <r>
    <x v="15"/>
    <x v="369"/>
    <n v="1.1716849303866048E-4"/>
    <x v="9"/>
  </r>
  <r>
    <x v="15"/>
    <x v="370"/>
    <n v="1.2111810766054015E-4"/>
    <x v="9"/>
  </r>
  <r>
    <x v="15"/>
    <x v="371"/>
    <n v="1.2111810766054015E-4"/>
    <x v="9"/>
  </r>
  <r>
    <x v="10"/>
    <x v="372"/>
    <n v="1.21005663116145E-4"/>
    <x v="9"/>
  </r>
  <r>
    <x v="10"/>
    <x v="373"/>
    <n v="1.7059626275223356E-5"/>
    <x v="9"/>
  </r>
  <r>
    <x v="10"/>
    <x v="374"/>
    <n v="1.1816132725451312E-4"/>
    <x v="9"/>
  </r>
  <r>
    <x v="10"/>
    <x v="375"/>
    <n v="1.2078716292192261E-4"/>
    <x v="9"/>
  </r>
  <r>
    <x v="10"/>
    <x v="376"/>
    <n v="1.2078716292192261E-4"/>
    <x v="9"/>
  </r>
  <r>
    <x v="16"/>
    <x v="377"/>
    <n v="1.2089832968740417E-4"/>
    <x v="9"/>
  </r>
  <r>
    <x v="16"/>
    <x v="378"/>
    <n v="1.7059626275223356E-5"/>
    <x v="9"/>
  </r>
  <r>
    <x v="16"/>
    <x v="379"/>
    <n v="1.1716849303866048E-4"/>
    <x v="9"/>
  </r>
  <r>
    <x v="16"/>
    <x v="380"/>
    <n v="1.2111810766054015E-4"/>
    <x v="9"/>
  </r>
  <r>
    <x v="16"/>
    <x v="381"/>
    <n v="1.2111810766054015E-4"/>
    <x v="9"/>
  </r>
  <r>
    <x v="17"/>
    <x v="382"/>
    <n v="1.2111810766054015E-4"/>
    <x v="9"/>
  </r>
  <r>
    <x v="17"/>
    <x v="383"/>
    <n v="1.7059626275223356E-5"/>
    <x v="9"/>
  </r>
  <r>
    <x v="17"/>
    <x v="384"/>
    <n v="1.1716849303866048E-4"/>
    <x v="9"/>
  </r>
  <r>
    <x v="17"/>
    <x v="385"/>
    <n v="1.2111810766054015E-4"/>
    <x v="9"/>
  </r>
  <r>
    <x v="5"/>
    <x v="386"/>
    <n v="0.18124999999999999"/>
    <x v="11"/>
  </r>
  <r>
    <x v="5"/>
    <x v="387"/>
    <n v="0.26250000000000001"/>
    <x v="11"/>
  </r>
  <r>
    <x v="5"/>
    <x v="388"/>
    <n v="0.26250000000000001"/>
    <x v="11"/>
  </r>
  <r>
    <x v="6"/>
    <x v="389"/>
    <n v="0.34375"/>
    <x v="11"/>
  </r>
  <r>
    <x v="6"/>
    <x v="390"/>
    <n v="0.48"/>
    <x v="11"/>
  </r>
  <r>
    <x v="6"/>
    <x v="391"/>
    <n v="0.58875"/>
    <x v="11"/>
  </r>
  <r>
    <x v="6"/>
    <x v="392"/>
    <n v="0.66125"/>
    <x v="11"/>
  </r>
  <r>
    <x v="13"/>
    <x v="393"/>
    <n v="0.66125"/>
    <x v="11"/>
  </r>
  <r>
    <x v="13"/>
    <x v="394"/>
    <n v="0.66125"/>
    <x v="11"/>
  </r>
  <r>
    <x v="13"/>
    <x v="395"/>
    <n v="0.66125"/>
    <x v="11"/>
  </r>
  <r>
    <x v="13"/>
    <x v="396"/>
    <n v="0.66125"/>
    <x v="11"/>
  </r>
  <r>
    <x v="14"/>
    <x v="397"/>
    <n v="0.66125"/>
    <x v="11"/>
  </r>
  <r>
    <x v="14"/>
    <x v="398"/>
    <n v="0.66125"/>
    <x v="11"/>
  </r>
  <r>
    <x v="14"/>
    <x v="399"/>
    <n v="0.66125"/>
    <x v="11"/>
  </r>
  <r>
    <x v="14"/>
    <x v="400"/>
    <n v="0.66125"/>
    <x v="11"/>
  </r>
  <r>
    <x v="7"/>
    <x v="401"/>
    <n v="0.66125"/>
    <x v="11"/>
  </r>
  <r>
    <x v="7"/>
    <x v="402"/>
    <n v="0.66125"/>
    <x v="11"/>
  </r>
  <r>
    <x v="7"/>
    <x v="403"/>
    <n v="0.66125"/>
    <x v="11"/>
  </r>
  <r>
    <x v="7"/>
    <x v="404"/>
    <n v="0.66125"/>
    <x v="11"/>
  </r>
  <r>
    <x v="8"/>
    <x v="405"/>
    <n v="0.66125"/>
    <x v="11"/>
  </r>
  <r>
    <x v="8"/>
    <x v="406"/>
    <n v="0.66125"/>
    <x v="11"/>
  </r>
  <r>
    <x v="8"/>
    <x v="407"/>
    <n v="0.66125"/>
    <x v="11"/>
  </r>
  <r>
    <x v="8"/>
    <x v="408"/>
    <n v="0.66125"/>
    <x v="11"/>
  </r>
  <r>
    <x v="9"/>
    <x v="409"/>
    <n v="0.66125"/>
    <x v="11"/>
  </r>
  <r>
    <x v="9"/>
    <x v="410"/>
    <n v="0.66125"/>
    <x v="11"/>
  </r>
  <r>
    <x v="9"/>
    <x v="411"/>
    <n v="0.66125"/>
    <x v="11"/>
  </r>
  <r>
    <x v="9"/>
    <x v="412"/>
    <n v="0.66125"/>
    <x v="11"/>
  </r>
  <r>
    <x v="15"/>
    <x v="413"/>
    <n v="0.66125"/>
    <x v="11"/>
  </r>
  <r>
    <x v="15"/>
    <x v="414"/>
    <n v="0.66125"/>
    <x v="11"/>
  </r>
  <r>
    <x v="15"/>
    <x v="415"/>
    <n v="0.66125"/>
    <x v="11"/>
  </r>
  <r>
    <x v="15"/>
    <x v="416"/>
    <n v="0.66125"/>
    <x v="11"/>
  </r>
  <r>
    <x v="10"/>
    <x v="417"/>
    <n v="0.66125"/>
    <x v="11"/>
  </r>
  <r>
    <x v="10"/>
    <x v="418"/>
    <n v="0.66125"/>
    <x v="11"/>
  </r>
  <r>
    <x v="10"/>
    <x v="419"/>
    <n v="0.66125"/>
    <x v="11"/>
  </r>
  <r>
    <x v="10"/>
    <x v="420"/>
    <n v="0.66125"/>
    <x v="11"/>
  </r>
  <r>
    <x v="16"/>
    <x v="421"/>
    <n v="0.66125"/>
    <x v="11"/>
  </r>
  <r>
    <x v="16"/>
    <x v="422"/>
    <n v="0.66125"/>
    <x v="11"/>
  </r>
  <r>
    <x v="16"/>
    <x v="423"/>
    <n v="0.66125"/>
    <x v="11"/>
  </r>
  <r>
    <x v="16"/>
    <x v="424"/>
    <n v="0.66125"/>
    <x v="11"/>
  </r>
  <r>
    <x v="17"/>
    <x v="425"/>
    <n v="0.66125"/>
    <x v="11"/>
  </r>
  <r>
    <x v="17"/>
    <x v="426"/>
    <n v="0.66125"/>
    <x v="11"/>
  </r>
  <r>
    <x v="17"/>
    <x v="427"/>
    <n v="0.66125"/>
    <x v="11"/>
  </r>
  <r>
    <x v="17"/>
    <x v="428"/>
    <n v="0.66125"/>
    <x v="11"/>
  </r>
  <r>
    <x v="18"/>
    <x v="429"/>
    <n v="0.66125"/>
    <x v="11"/>
  </r>
  <r>
    <x v="18"/>
    <x v="430"/>
    <n v="0.66125"/>
    <x v="11"/>
  </r>
  <r>
    <x v="18"/>
    <x v="431"/>
    <n v="0.66125"/>
    <x v="11"/>
  </r>
  <r>
    <x v="18"/>
    <x v="432"/>
    <n v="0.66125"/>
    <x v="11"/>
  </r>
  <r>
    <x v="19"/>
    <x v="433"/>
    <n v="0.66125"/>
    <x v="11"/>
  </r>
  <r>
    <x v="19"/>
    <x v="434"/>
    <n v="0.66125"/>
    <x v="11"/>
  </r>
  <r>
    <x v="19"/>
    <x v="435"/>
    <n v="0.66125"/>
    <x v="11"/>
  </r>
  <r>
    <x v="19"/>
    <x v="436"/>
    <n v="0.66125"/>
    <x v="11"/>
  </r>
  <r>
    <x v="20"/>
    <x v="437"/>
    <n v="0.66125"/>
    <x v="11"/>
  </r>
  <r>
    <x v="20"/>
    <x v="438"/>
    <n v="0.66125"/>
    <x v="11"/>
  </r>
  <r>
    <x v="20"/>
    <x v="439"/>
    <n v="0.66125"/>
    <x v="11"/>
  </r>
  <r>
    <x v="20"/>
    <x v="440"/>
    <n v="0.66125"/>
    <x v="11"/>
  </r>
  <r>
    <x v="11"/>
    <x v="441"/>
    <n v="0.66125"/>
    <x v="11"/>
  </r>
  <r>
    <x v="11"/>
    <x v="442"/>
    <n v="0.66125"/>
    <x v="11"/>
  </r>
  <r>
    <x v="11"/>
    <x v="443"/>
    <n v="0.66125"/>
    <x v="11"/>
  </r>
  <r>
    <x v="11"/>
    <x v="444"/>
    <n v="0.66125"/>
    <x v="11"/>
  </r>
  <r>
    <x v="21"/>
    <x v="445"/>
    <n v="0.66125"/>
    <x v="11"/>
  </r>
  <r>
    <x v="21"/>
    <x v="446"/>
    <n v="0.66125"/>
    <x v="11"/>
  </r>
  <r>
    <x v="21"/>
    <x v="447"/>
    <n v="0.66125"/>
    <x v="11"/>
  </r>
  <r>
    <x v="21"/>
    <x v="448"/>
    <n v="0.66125"/>
    <x v="11"/>
  </r>
  <r>
    <x v="22"/>
    <x v="449"/>
    <n v="0.66125"/>
    <x v="11"/>
  </r>
  <r>
    <x v="22"/>
    <x v="450"/>
    <n v="0.66125"/>
    <x v="11"/>
  </r>
  <r>
    <x v="22"/>
    <x v="451"/>
    <n v="0.66125"/>
    <x v="11"/>
  </r>
  <r>
    <x v="22"/>
    <x v="452"/>
    <n v="0.66125"/>
    <x v="11"/>
  </r>
  <r>
    <x v="23"/>
    <x v="453"/>
    <n v="0.66125"/>
    <x v="11"/>
  </r>
  <r>
    <x v="23"/>
    <x v="454"/>
    <n v="0.66125"/>
    <x v="11"/>
  </r>
  <r>
    <x v="23"/>
    <x v="455"/>
    <n v="0.66125"/>
    <x v="11"/>
  </r>
  <r>
    <x v="23"/>
    <x v="456"/>
    <n v="0.66125"/>
    <x v="11"/>
  </r>
  <r>
    <x v="24"/>
    <x v="457"/>
    <n v="0.66125"/>
    <x v="11"/>
  </r>
  <r>
    <x v="24"/>
    <x v="458"/>
    <n v="0.66125"/>
    <x v="11"/>
  </r>
  <r>
    <x v="24"/>
    <x v="459"/>
    <n v="0.66125"/>
    <x v="11"/>
  </r>
  <r>
    <x v="24"/>
    <x v="460"/>
    <n v="0.66125"/>
    <x v="11"/>
  </r>
  <r>
    <x v="25"/>
    <x v="461"/>
    <n v="0.66125"/>
    <x v="11"/>
  </r>
  <r>
    <x v="25"/>
    <x v="462"/>
    <n v="0.66125"/>
    <x v="11"/>
  </r>
  <r>
    <x v="25"/>
    <x v="463"/>
    <n v="0.66125"/>
    <x v="11"/>
  </r>
  <r>
    <x v="25"/>
    <x v="464"/>
    <n v="0.66125"/>
    <x v="11"/>
  </r>
  <r>
    <x v="26"/>
    <x v="465"/>
    <n v="0.66125"/>
    <x v="11"/>
  </r>
  <r>
    <x v="26"/>
    <x v="466"/>
    <n v="0.48"/>
    <x v="11"/>
  </r>
  <r>
    <x v="26"/>
    <x v="467"/>
    <n v="0.39874999999999999"/>
    <x v="11"/>
  </r>
  <r>
    <x v="26"/>
    <x v="468"/>
    <n v="0.39874999999999999"/>
    <x v="11"/>
  </r>
  <r>
    <x v="27"/>
    <x v="469"/>
    <n v="0.3175"/>
    <x v="11"/>
  </r>
  <r>
    <x v="27"/>
    <x v="470"/>
    <n v="0.18124999999999999"/>
    <x v="11"/>
  </r>
  <r>
    <x v="27"/>
    <x v="471"/>
    <n v="7.2499999999999995E-2"/>
    <x v="11"/>
  </r>
  <r>
    <x v="5"/>
    <x v="386"/>
    <n v="0.40556666666666663"/>
    <x v="12"/>
  </r>
  <r>
    <x v="5"/>
    <x v="387"/>
    <n v="0.4041770833333333"/>
    <x v="12"/>
  </r>
  <r>
    <x v="5"/>
    <x v="388"/>
    <n v="0.40216458333333333"/>
    <x v="12"/>
  </r>
  <r>
    <x v="6"/>
    <x v="389"/>
    <n v="0.3001140625"/>
    <x v="12"/>
  </r>
  <r>
    <x v="6"/>
    <x v="390"/>
    <n v="0.2981375"/>
    <x v="12"/>
  </r>
  <r>
    <x v="6"/>
    <x v="391"/>
    <n v="0.29537750000000002"/>
    <x v="12"/>
  </r>
  <r>
    <x v="6"/>
    <x v="392"/>
    <n v="0.2919921875"/>
    <x v="12"/>
  </r>
  <r>
    <x v="13"/>
    <x v="393"/>
    <n v="0.28819"/>
    <x v="12"/>
  </r>
  <r>
    <x v="13"/>
    <x v="394"/>
    <n v="0.2843878125"/>
    <x v="12"/>
  </r>
  <r>
    <x v="13"/>
    <x v="395"/>
    <n v="0.28058562500000001"/>
    <x v="12"/>
  </r>
  <r>
    <x v="13"/>
    <x v="396"/>
    <n v="0.27678343750000001"/>
    <x v="12"/>
  </r>
  <r>
    <x v="14"/>
    <x v="397"/>
    <n v="0.27298125000000001"/>
    <x v="12"/>
  </r>
  <r>
    <x v="14"/>
    <x v="398"/>
    <n v="0.26917906250000001"/>
    <x v="12"/>
  </r>
  <r>
    <x v="14"/>
    <x v="399"/>
    <n v="0.26537687500000001"/>
    <x v="12"/>
  </r>
  <r>
    <x v="14"/>
    <x v="400"/>
    <n v="0.26157468750000001"/>
    <x v="12"/>
  </r>
  <r>
    <x v="7"/>
    <x v="401"/>
    <n v="0.25777250000000002"/>
    <x v="12"/>
  </r>
  <r>
    <x v="7"/>
    <x v="402"/>
    <n v="0.25397031250000002"/>
    <x v="12"/>
  </r>
  <r>
    <x v="7"/>
    <x v="403"/>
    <n v="0.25016812500000002"/>
    <x v="12"/>
  </r>
  <r>
    <x v="7"/>
    <x v="404"/>
    <n v="0.24636593749999999"/>
    <x v="12"/>
  </r>
  <r>
    <x v="8"/>
    <x v="405"/>
    <n v="0.24256374999999999"/>
    <x v="12"/>
  </r>
  <r>
    <x v="8"/>
    <x v="406"/>
    <n v="0.2387615625"/>
    <x v="12"/>
  </r>
  <r>
    <x v="8"/>
    <x v="407"/>
    <n v="0.234959375"/>
    <x v="12"/>
  </r>
  <r>
    <x v="8"/>
    <x v="408"/>
    <n v="0.2311571875"/>
    <x v="12"/>
  </r>
  <r>
    <x v="9"/>
    <x v="409"/>
    <n v="0.227355"/>
    <x v="12"/>
  </r>
  <r>
    <x v="9"/>
    <x v="410"/>
    <n v="0.2235528125"/>
    <x v="12"/>
  </r>
  <r>
    <x v="9"/>
    <x v="411"/>
    <n v="0.219750625"/>
    <x v="12"/>
  </r>
  <r>
    <x v="9"/>
    <x v="412"/>
    <n v="0.21594843750000001"/>
    <x v="12"/>
  </r>
  <r>
    <x v="15"/>
    <x v="413"/>
    <n v="0.21214625000000001"/>
    <x v="12"/>
  </r>
  <r>
    <x v="15"/>
    <x v="414"/>
    <n v="0.20834406250000001"/>
    <x v="12"/>
  </r>
  <r>
    <x v="15"/>
    <x v="415"/>
    <n v="0.20454187500000001"/>
    <x v="12"/>
  </r>
  <r>
    <x v="15"/>
    <x v="416"/>
    <n v="0.20073968750000001"/>
    <x v="12"/>
  </r>
  <r>
    <x v="10"/>
    <x v="417"/>
    <n v="0.19693749999999999"/>
    <x v="12"/>
  </r>
  <r>
    <x v="10"/>
    <x v="418"/>
    <n v="0.19313531249999999"/>
    <x v="12"/>
  </r>
  <r>
    <x v="10"/>
    <x v="419"/>
    <n v="0.18933312499999999"/>
    <x v="12"/>
  </r>
  <r>
    <x v="10"/>
    <x v="420"/>
    <n v="0.18553093749999999"/>
    <x v="12"/>
  </r>
  <r>
    <x v="16"/>
    <x v="421"/>
    <n v="0.18172874999999999"/>
    <x v="12"/>
  </r>
  <r>
    <x v="16"/>
    <x v="422"/>
    <n v="0.1779265625"/>
    <x v="12"/>
  </r>
  <r>
    <x v="16"/>
    <x v="423"/>
    <n v="0.174124375"/>
    <x v="12"/>
  </r>
  <r>
    <x v="16"/>
    <x v="424"/>
    <n v="0.1703221875"/>
    <x v="12"/>
  </r>
  <r>
    <x v="17"/>
    <x v="425"/>
    <n v="0.16652"/>
    <x v="12"/>
  </r>
  <r>
    <x v="17"/>
    <x v="426"/>
    <n v="0.1627178125"/>
    <x v="12"/>
  </r>
  <r>
    <x v="17"/>
    <x v="427"/>
    <n v="0.158915625"/>
    <x v="12"/>
  </r>
  <r>
    <x v="17"/>
    <x v="428"/>
    <n v="0.15511343750000001"/>
    <x v="12"/>
  </r>
  <r>
    <x v="18"/>
    <x v="429"/>
    <n v="0.15131125000000001"/>
    <x v="12"/>
  </r>
  <r>
    <x v="18"/>
    <x v="430"/>
    <n v="0.14750906250000001"/>
    <x v="12"/>
  </r>
  <r>
    <x v="18"/>
    <x v="431"/>
    <n v="0.14370687500000001"/>
    <x v="12"/>
  </r>
  <r>
    <x v="18"/>
    <x v="432"/>
    <n v="0.13990468750000001"/>
    <x v="12"/>
  </r>
  <r>
    <x v="19"/>
    <x v="433"/>
    <n v="0.13610249999999999"/>
    <x v="12"/>
  </r>
  <r>
    <x v="19"/>
    <x v="434"/>
    <n v="0.13230031249999999"/>
    <x v="12"/>
  </r>
  <r>
    <x v="19"/>
    <x v="435"/>
    <n v="0.12849812499999999"/>
    <x v="12"/>
  </r>
  <r>
    <x v="19"/>
    <x v="436"/>
    <n v="0.12469593750000001"/>
    <x v="12"/>
  </r>
  <r>
    <x v="20"/>
    <x v="437"/>
    <n v="0.12089374999999999"/>
    <x v="12"/>
  </r>
  <r>
    <x v="20"/>
    <x v="438"/>
    <n v="0.1170915625"/>
    <x v="12"/>
  </r>
  <r>
    <x v="20"/>
    <x v="439"/>
    <n v="0.113289375"/>
    <x v="12"/>
  </r>
  <r>
    <x v="20"/>
    <x v="440"/>
    <n v="0.1094871875"/>
    <x v="12"/>
  </r>
  <r>
    <x v="11"/>
    <x v="441"/>
    <n v="0.105685"/>
    <x v="12"/>
  </r>
  <r>
    <x v="11"/>
    <x v="442"/>
    <n v="0.1018828125"/>
    <x v="12"/>
  </r>
  <r>
    <x v="11"/>
    <x v="443"/>
    <n v="9.8080625000000005E-2"/>
    <x v="12"/>
  </r>
  <r>
    <x v="11"/>
    <x v="444"/>
    <n v="9.4278437500000006E-2"/>
    <x v="12"/>
  </r>
  <r>
    <x v="21"/>
    <x v="445"/>
    <n v="9.0476249999999994E-2"/>
    <x v="12"/>
  </r>
  <r>
    <x v="21"/>
    <x v="446"/>
    <n v="8.6674062499999996E-2"/>
    <x v="12"/>
  </r>
  <r>
    <x v="21"/>
    <x v="447"/>
    <n v="8.2871874999999998E-2"/>
    <x v="12"/>
  </r>
  <r>
    <x v="21"/>
    <x v="448"/>
    <n v="7.9069687499999999E-2"/>
    <x v="12"/>
  </r>
  <r>
    <x v="22"/>
    <x v="449"/>
    <n v="7.5267500000000001E-2"/>
    <x v="12"/>
  </r>
  <r>
    <x v="22"/>
    <x v="450"/>
    <n v="7.1465312500000003E-2"/>
    <x v="12"/>
  </r>
  <r>
    <x v="22"/>
    <x v="451"/>
    <n v="6.7663125000000005E-2"/>
    <x v="12"/>
  </r>
  <r>
    <x v="22"/>
    <x v="452"/>
    <n v="6.3860937500000006E-2"/>
    <x v="12"/>
  </r>
  <r>
    <x v="23"/>
    <x v="453"/>
    <n v="6.0058750000000001E-2"/>
    <x v="12"/>
  </r>
  <r>
    <x v="23"/>
    <x v="454"/>
    <n v="5.6256562500000003E-2"/>
    <x v="12"/>
  </r>
  <r>
    <x v="23"/>
    <x v="455"/>
    <n v="5.2454374999999998E-2"/>
    <x v="12"/>
  </r>
  <r>
    <x v="23"/>
    <x v="456"/>
    <n v="4.8652187499999999E-2"/>
    <x v="12"/>
  </r>
  <r>
    <x v="24"/>
    <x v="457"/>
    <n v="4.4850000000000001E-2"/>
    <x v="12"/>
  </r>
  <r>
    <x v="24"/>
    <x v="458"/>
    <n v="4.1047812500000003E-2"/>
    <x v="12"/>
  </r>
  <r>
    <x v="24"/>
    <x v="459"/>
    <n v="3.7245624999999997E-2"/>
    <x v="12"/>
  </r>
  <r>
    <x v="24"/>
    <x v="460"/>
    <n v="3.3443437499999999E-2"/>
    <x v="12"/>
  </r>
  <r>
    <x v="25"/>
    <x v="461"/>
    <n v="2.9641250000000001E-2"/>
    <x v="12"/>
  </r>
  <r>
    <x v="25"/>
    <x v="462"/>
    <n v="2.5839062499999999E-2"/>
    <x v="12"/>
  </r>
  <r>
    <x v="25"/>
    <x v="463"/>
    <n v="2.2036875000000001E-2"/>
    <x v="12"/>
  </r>
  <r>
    <x v="25"/>
    <x v="464"/>
    <n v="1.8234687499999999E-2"/>
    <x v="12"/>
  </r>
  <r>
    <x v="26"/>
    <x v="465"/>
    <n v="1.4432499999999999E-2"/>
    <x v="12"/>
  </r>
  <r>
    <x v="26"/>
    <x v="466"/>
    <n v="1.0630312499999999E-2"/>
    <x v="12"/>
  </r>
  <r>
    <x v="26"/>
    <x v="467"/>
    <n v="7.8703125000000006E-3"/>
    <x v="12"/>
  </r>
  <r>
    <x v="26"/>
    <x v="468"/>
    <n v="5.5775E-3"/>
    <x v="12"/>
  </r>
  <r>
    <x v="27"/>
    <x v="469"/>
    <n v="4.3795833333333334E-3"/>
    <x v="12"/>
  </r>
  <r>
    <x v="27"/>
    <x v="470"/>
    <n v="1.9454166666666665E-3"/>
    <x v="12"/>
  </r>
  <r>
    <x v="27"/>
    <x v="471"/>
    <n v="5.5583333333333331E-4"/>
    <x v="12"/>
  </r>
  <r>
    <x v="14"/>
    <x v="82"/>
    <n v="1.0352062499999997"/>
    <x v="13"/>
  </r>
  <r>
    <x v="7"/>
    <x v="83"/>
    <n v="1.0127162499999998"/>
    <x v="13"/>
  </r>
  <r>
    <x v="8"/>
    <x v="84"/>
    <n v="0.99022624999999964"/>
    <x v="13"/>
  </r>
  <r>
    <x v="9"/>
    <x v="85"/>
    <n v="0.96773624999999974"/>
    <x v="13"/>
  </r>
  <r>
    <x v="15"/>
    <x v="86"/>
    <n v="0.94524624999999973"/>
    <x v="13"/>
  </r>
  <r>
    <x v="10"/>
    <x v="87"/>
    <n v="0.92275624999999972"/>
    <x v="13"/>
  </r>
  <r>
    <x v="16"/>
    <x v="88"/>
    <n v="0.90026624999999971"/>
    <x v="13"/>
  </r>
  <r>
    <x v="17"/>
    <x v="89"/>
    <n v="0.8777762499999997"/>
    <x v="13"/>
  </r>
  <r>
    <x v="18"/>
    <x v="90"/>
    <n v="0.85528624999999969"/>
    <x v="13"/>
  </r>
  <r>
    <x v="19"/>
    <x v="91"/>
    <n v="0.83279624999999968"/>
    <x v="13"/>
  </r>
  <r>
    <x v="20"/>
    <x v="92"/>
    <n v="0.81030624999999967"/>
    <x v="13"/>
  </r>
  <r>
    <x v="11"/>
    <x v="93"/>
    <n v="0.78781624999999966"/>
    <x v="13"/>
  </r>
  <r>
    <x v="21"/>
    <x v="94"/>
    <n v="0.76532624999999976"/>
    <x v="13"/>
  </r>
  <r>
    <x v="22"/>
    <x v="95"/>
    <n v="0.74283624999999964"/>
    <x v="13"/>
  </r>
  <r>
    <x v="23"/>
    <x v="96"/>
    <n v="0.72034624999999974"/>
    <x v="13"/>
  </r>
  <r>
    <x v="24"/>
    <x v="97"/>
    <n v="0.69785624999999962"/>
    <x v="13"/>
  </r>
  <r>
    <x v="25"/>
    <x v="98"/>
    <n v="0.67536624999999972"/>
    <x v="13"/>
  </r>
  <r>
    <x v="26"/>
    <x v="99"/>
    <n v="0.65287624999999971"/>
    <x v="13"/>
  </r>
  <r>
    <x v="27"/>
    <x v="100"/>
    <n v="0.6303862499999997"/>
    <x v="13"/>
  </r>
  <r>
    <x v="28"/>
    <x v="101"/>
    <n v="0.60789624999999969"/>
    <x v="13"/>
  </r>
  <r>
    <x v="29"/>
    <x v="472"/>
    <n v="0.58540624999999968"/>
    <x v="13"/>
  </r>
  <r>
    <x v="30"/>
    <x v="473"/>
    <n v="0.58540624999999968"/>
    <x v="13"/>
  </r>
  <r>
    <x v="31"/>
    <x v="474"/>
    <n v="0.58540624999999968"/>
    <x v="13"/>
  </r>
  <r>
    <x v="32"/>
    <x v="475"/>
    <n v="0.58540624999999968"/>
    <x v="13"/>
  </r>
  <r>
    <x v="36"/>
    <x v="476"/>
    <n v="0.58540624999999968"/>
    <x v="13"/>
  </r>
  <r>
    <x v="37"/>
    <x v="477"/>
    <n v="0.58540624999999968"/>
    <x v="13"/>
  </r>
  <r>
    <x v="33"/>
    <x v="478"/>
    <n v="0.58540624999999968"/>
    <x v="13"/>
  </r>
  <r>
    <x v="34"/>
    <x v="479"/>
    <n v="0.58540624999999968"/>
    <x v="13"/>
  </r>
  <r>
    <x v="35"/>
    <x v="480"/>
    <n v="0.58540624999999968"/>
    <x v="13"/>
  </r>
  <r>
    <x v="40"/>
    <x v="481"/>
    <n v="0.58540624999999968"/>
    <x v="13"/>
  </r>
  <r>
    <x v="39"/>
    <x v="482"/>
    <n v="0.58540624999999968"/>
    <x v="13"/>
  </r>
  <r>
    <x v="38"/>
    <x v="483"/>
    <n v="0.58540624999999968"/>
    <x v="13"/>
  </r>
  <r>
    <x v="14"/>
    <x v="194"/>
    <n v="0.14689999999999992"/>
    <x v="13"/>
  </r>
  <r>
    <x v="7"/>
    <x v="195"/>
    <n v="0.13955499999999993"/>
    <x v="13"/>
  </r>
  <r>
    <x v="8"/>
    <x v="196"/>
    <n v="0.13220999999999991"/>
    <x v="13"/>
  </r>
  <r>
    <x v="9"/>
    <x v="197"/>
    <n v="0.12486499999999993"/>
    <x v="13"/>
  </r>
  <r>
    <x v="15"/>
    <x v="198"/>
    <n v="0.11751999999999994"/>
    <x v="13"/>
  </r>
  <r>
    <x v="10"/>
    <x v="199"/>
    <n v="0.11017499999999994"/>
    <x v="13"/>
  </r>
  <r>
    <x v="16"/>
    <x v="200"/>
    <n v="0.10282999999999995"/>
    <x v="13"/>
  </r>
  <r>
    <x v="17"/>
    <x v="201"/>
    <n v="9.5484999999999959E-2"/>
    <x v="13"/>
  </r>
  <r>
    <x v="18"/>
    <x v="202"/>
    <n v="8.8139999999999968E-2"/>
    <x v="13"/>
  </r>
  <r>
    <x v="19"/>
    <x v="203"/>
    <n v="8.0794999999999978E-2"/>
    <x v="13"/>
  </r>
  <r>
    <x v="20"/>
    <x v="204"/>
    <n v="7.3449999999999974E-2"/>
    <x v="13"/>
  </r>
  <r>
    <x v="11"/>
    <x v="205"/>
    <n v="6.6104999999999983E-2"/>
    <x v="13"/>
  </r>
  <r>
    <x v="21"/>
    <x v="206"/>
    <n v="5.8759999999999993E-2"/>
    <x v="13"/>
  </r>
  <r>
    <x v="22"/>
    <x v="207"/>
    <n v="5.1414999999999995E-2"/>
    <x v="13"/>
  </r>
  <r>
    <x v="23"/>
    <x v="208"/>
    <n v="4.4069999999999991E-2"/>
    <x v="13"/>
  </r>
  <r>
    <x v="24"/>
    <x v="209"/>
    <n v="3.6724999999999994E-2"/>
    <x v="13"/>
  </r>
  <r>
    <x v="25"/>
    <x v="210"/>
    <n v="2.9379999999999996E-2"/>
    <x v="13"/>
  </r>
  <r>
    <x v="26"/>
    <x v="211"/>
    <n v="2.2034999999999996E-2"/>
    <x v="13"/>
  </r>
  <r>
    <x v="27"/>
    <x v="212"/>
    <n v="1.4689999999999998E-2"/>
    <x v="13"/>
  </r>
  <r>
    <x v="28"/>
    <x v="213"/>
    <n v="7.3449999999999991E-3"/>
    <x v="13"/>
  </r>
  <r>
    <x v="11"/>
    <x v="214"/>
    <n v="0.32500000000000001"/>
    <x v="13"/>
  </r>
  <r>
    <x v="21"/>
    <x v="215"/>
    <n v="0.29249999999999998"/>
    <x v="13"/>
  </r>
  <r>
    <x v="22"/>
    <x v="216"/>
    <n v="0.26"/>
    <x v="13"/>
  </r>
  <r>
    <x v="23"/>
    <x v="217"/>
    <n v="0.22749999999999998"/>
    <x v="13"/>
  </r>
  <r>
    <x v="24"/>
    <x v="218"/>
    <n v="0.19499999999999998"/>
    <x v="13"/>
  </r>
  <r>
    <x v="25"/>
    <x v="219"/>
    <n v="0.16250000000000001"/>
    <x v="13"/>
  </r>
  <r>
    <x v="29"/>
    <x v="220"/>
    <n v="0.13"/>
    <x v="13"/>
  </r>
  <r>
    <x v="30"/>
    <x v="221"/>
    <n v="9.7499999999999989E-2"/>
    <x v="13"/>
  </r>
  <r>
    <x v="31"/>
    <x v="222"/>
    <n v="6.5000000000000002E-2"/>
    <x v="13"/>
  </r>
  <r>
    <x v="32"/>
    <x v="223"/>
    <n v="3.2500000000000001E-2"/>
    <x v="13"/>
  </r>
  <r>
    <x v="30"/>
    <x v="224"/>
    <n v="9.0999999999999998E-2"/>
    <x v="13"/>
  </r>
  <r>
    <x v="31"/>
    <x v="225"/>
    <n v="6.0666666666666667E-2"/>
    <x v="13"/>
  </r>
  <r>
    <x v="32"/>
    <x v="226"/>
    <n v="3.0333333333333334E-2"/>
    <x v="13"/>
  </r>
  <r>
    <x v="33"/>
    <x v="227"/>
    <n v="0.15989999999999999"/>
    <x v="13"/>
  </r>
  <r>
    <x v="34"/>
    <x v="228"/>
    <n v="0.10659999999999999"/>
    <x v="13"/>
  </r>
  <r>
    <x v="35"/>
    <x v="229"/>
    <n v="5.3299999999999993E-2"/>
    <x v="13"/>
  </r>
  <r>
    <x v="36"/>
    <x v="230"/>
    <n v="7.6700000000000004E-2"/>
    <x v="13"/>
  </r>
  <r>
    <x v="27"/>
    <x v="231"/>
    <n v="4.2899999999999994E-2"/>
    <x v="13"/>
  </r>
  <r>
    <x v="28"/>
    <x v="232"/>
    <n v="5.4600000000000003E-2"/>
    <x v="13"/>
  </r>
  <r>
    <x v="26"/>
    <x v="233"/>
    <n v="1.2999999999999999E-2"/>
    <x v="13"/>
  </r>
  <r>
    <x v="29"/>
    <x v="234"/>
    <n v="2.5999999999999999E-2"/>
    <x v="13"/>
  </r>
  <r>
    <x v="29"/>
    <x v="235"/>
    <n v="1.8199999999999997E-2"/>
    <x v="13"/>
  </r>
  <r>
    <x v="30"/>
    <x v="236"/>
    <n v="1.8199999999999997E-2"/>
    <x v="13"/>
  </r>
  <r>
    <x v="19"/>
    <x v="237"/>
    <n v="3.6399999999999995E-2"/>
    <x v="13"/>
  </r>
  <r>
    <x v="29"/>
    <x v="238"/>
    <n v="5.4600000000000003E-2"/>
    <x v="13"/>
  </r>
  <r>
    <x v="31"/>
    <x v="239"/>
    <n v="4.2899999999999994E-2"/>
    <x v="13"/>
  </r>
  <r>
    <x v="37"/>
    <x v="240"/>
    <n v="3.2500000000000001E-2"/>
    <x v="13"/>
  </r>
  <r>
    <x v="34"/>
    <x v="241"/>
    <n v="6.4999999999999997E-3"/>
    <x v="13"/>
  </r>
  <r>
    <x v="38"/>
    <x v="242"/>
    <n v="8.1900000000000001E-2"/>
    <x v="13"/>
  </r>
  <r>
    <x v="39"/>
    <x v="243"/>
    <n v="1.2999999999999999E-2"/>
    <x v="13"/>
  </r>
  <r>
    <x v="39"/>
    <x v="244"/>
    <n v="1.2999999999999999E-2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dataPosition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B43" firstHeaderRow="1" firstDataRow="1" firstDataCol="1"/>
  <pivotFields count="4">
    <pivotField axis="axisRow" showAll="0" defaultSubtotal="0">
      <items count="41">
        <item x="0"/>
        <item x="1"/>
        <item x="2"/>
        <item x="3"/>
        <item x="4"/>
        <item x="5"/>
        <item x="6"/>
        <item x="13"/>
        <item x="14"/>
        <item x="7"/>
        <item x="8"/>
        <item x="9"/>
        <item x="15"/>
        <item x="10"/>
        <item x="16"/>
        <item x="17"/>
        <item x="18"/>
        <item x="19"/>
        <item x="20"/>
        <item x="11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6"/>
        <item x="37"/>
        <item x="33"/>
        <item x="34"/>
        <item x="35"/>
        <item x="40"/>
        <item x="39"/>
        <item x="38"/>
        <item x="12"/>
      </items>
    </pivotField>
    <pivotField showAll="0">
      <items count="485">
        <item x="245"/>
        <item x="4"/>
        <item x="45"/>
        <item x="0"/>
        <item x="109"/>
        <item x="40"/>
        <item x="5"/>
        <item x="1"/>
        <item x="246"/>
        <item x="247"/>
        <item x="2"/>
        <item x="163"/>
        <item x="248"/>
        <item x="6"/>
        <item x="249"/>
        <item x="3"/>
        <item x="131"/>
        <item x="10"/>
        <item x="250"/>
        <item x="7"/>
        <item x="41"/>
        <item x="42"/>
        <item x="251"/>
        <item x="8"/>
        <item x="252"/>
        <item x="253"/>
        <item x="47"/>
        <item x="9"/>
        <item x="254"/>
        <item x="11"/>
        <item x="102"/>
        <item x="255"/>
        <item x="49"/>
        <item x="256"/>
        <item x="43"/>
        <item x="141"/>
        <item x="124"/>
        <item x="12"/>
        <item x="13"/>
        <item x="257"/>
        <item x="52"/>
        <item x="125"/>
        <item x="258"/>
        <item x="259"/>
        <item x="14"/>
        <item x="260"/>
        <item x="135"/>
        <item x="185"/>
        <item x="44"/>
        <item x="126"/>
        <item x="261"/>
        <item x="64"/>
        <item x="128"/>
        <item x="110"/>
        <item x="149"/>
        <item x="262"/>
        <item x="46"/>
        <item x="15"/>
        <item x="263"/>
        <item x="264"/>
        <item x="164"/>
        <item x="132"/>
        <item x="265"/>
        <item x="16"/>
        <item x="17"/>
        <item x="266"/>
        <item x="48"/>
        <item x="267"/>
        <item x="103"/>
        <item x="50"/>
        <item x="18"/>
        <item x="142"/>
        <item x="111"/>
        <item x="53"/>
        <item x="112"/>
        <item x="268"/>
        <item x="269"/>
        <item x="136"/>
        <item x="186"/>
        <item x="19"/>
        <item x="127"/>
        <item x="65"/>
        <item x="20"/>
        <item x="129"/>
        <item x="113"/>
        <item x="150"/>
        <item x="270"/>
        <item x="21"/>
        <item x="271"/>
        <item x="165"/>
        <item x="133"/>
        <item x="272"/>
        <item x="273"/>
        <item x="22"/>
        <item x="274"/>
        <item x="275"/>
        <item x="276"/>
        <item x="104"/>
        <item x="51"/>
        <item x="277"/>
        <item x="143"/>
        <item x="54"/>
        <item x="278"/>
        <item x="279"/>
        <item x="280"/>
        <item x="137"/>
        <item x="187"/>
        <item x="23"/>
        <item x="66"/>
        <item x="281"/>
        <item x="130"/>
        <item x="114"/>
        <item x="151"/>
        <item x="282"/>
        <item x="283"/>
        <item x="284"/>
        <item x="166"/>
        <item x="134"/>
        <item x="285"/>
        <item x="286"/>
        <item x="287"/>
        <item x="288"/>
        <item x="289"/>
        <item x="290"/>
        <item x="24"/>
        <item x="105"/>
        <item x="25"/>
        <item x="291"/>
        <item x="144"/>
        <item x="55"/>
        <item x="26"/>
        <item x="292"/>
        <item x="27"/>
        <item x="293"/>
        <item x="138"/>
        <item x="188"/>
        <item x="67"/>
        <item x="294"/>
        <item x="115"/>
        <item x="152"/>
        <item x="295"/>
        <item x="296"/>
        <item x="297"/>
        <item x="167"/>
        <item x="116"/>
        <item x="298"/>
        <item x="299"/>
        <item x="300"/>
        <item x="28"/>
        <item x="301"/>
        <item x="302"/>
        <item x="303"/>
        <item x="106"/>
        <item x="304"/>
        <item x="145"/>
        <item x="56"/>
        <item x="305"/>
        <item x="306"/>
        <item x="307"/>
        <item x="308"/>
        <item x="386"/>
        <item x="117"/>
        <item x="189"/>
        <item x="29"/>
        <item x="68"/>
        <item x="153"/>
        <item x="309"/>
        <item x="310"/>
        <item x="387"/>
        <item x="311"/>
        <item x="168"/>
        <item x="139"/>
        <item x="312"/>
        <item x="313"/>
        <item x="314"/>
        <item x="388"/>
        <item x="315"/>
        <item x="316"/>
        <item x="317"/>
        <item x="107"/>
        <item x="389"/>
        <item x="318"/>
        <item x="146"/>
        <item x="57"/>
        <item x="30"/>
        <item x="319"/>
        <item x="320"/>
        <item x="31"/>
        <item x="321"/>
        <item x="322"/>
        <item x="32"/>
        <item x="390"/>
        <item x="190"/>
        <item x="323"/>
        <item x="69"/>
        <item x="154"/>
        <item x="324"/>
        <item x="325"/>
        <item x="391"/>
        <item x="326"/>
        <item x="169"/>
        <item x="140"/>
        <item x="327"/>
        <item x="328"/>
        <item x="392"/>
        <item x="329"/>
        <item x="330"/>
        <item x="331"/>
        <item x="108"/>
        <item x="393"/>
        <item x="332"/>
        <item x="147"/>
        <item x="58"/>
        <item x="333"/>
        <item x="334"/>
        <item x="335"/>
        <item x="394"/>
        <item x="191"/>
        <item x="70"/>
        <item x="336"/>
        <item x="155"/>
        <item x="337"/>
        <item x="338"/>
        <item x="395"/>
        <item x="170"/>
        <item x="118"/>
        <item x="339"/>
        <item x="340"/>
        <item x="396"/>
        <item x="341"/>
        <item x="342"/>
        <item x="343"/>
        <item x="82"/>
        <item x="397"/>
        <item x="148"/>
        <item x="59"/>
        <item x="344"/>
        <item x="345"/>
        <item x="346"/>
        <item x="398"/>
        <item x="194"/>
        <item x="192"/>
        <item x="71"/>
        <item x="156"/>
        <item x="347"/>
        <item x="348"/>
        <item x="399"/>
        <item x="171"/>
        <item x="349"/>
        <item x="350"/>
        <item x="400"/>
        <item x="351"/>
        <item x="83"/>
        <item x="401"/>
        <item x="119"/>
        <item x="60"/>
        <item x="352"/>
        <item x="353"/>
        <item x="354"/>
        <item x="402"/>
        <item x="195"/>
        <item x="193"/>
        <item x="33"/>
        <item x="72"/>
        <item x="157"/>
        <item x="355"/>
        <item x="403"/>
        <item x="172"/>
        <item x="356"/>
        <item x="404"/>
        <item x="357"/>
        <item x="84"/>
        <item x="405"/>
        <item x="158"/>
        <item x="61"/>
        <item x="358"/>
        <item x="359"/>
        <item x="406"/>
        <item x="196"/>
        <item x="34"/>
        <item x="73"/>
        <item x="120"/>
        <item x="360"/>
        <item x="407"/>
        <item x="173"/>
        <item x="361"/>
        <item x="408"/>
        <item x="362"/>
        <item x="85"/>
        <item x="409"/>
        <item x="121"/>
        <item x="62"/>
        <item x="363"/>
        <item x="364"/>
        <item x="410"/>
        <item x="197"/>
        <item x="35"/>
        <item x="74"/>
        <item x="159"/>
        <item x="365"/>
        <item x="411"/>
        <item x="174"/>
        <item x="366"/>
        <item x="412"/>
        <item x="367"/>
        <item x="86"/>
        <item x="413"/>
        <item x="63"/>
        <item x="368"/>
        <item x="369"/>
        <item x="414"/>
        <item x="198"/>
        <item x="75"/>
        <item x="160"/>
        <item x="370"/>
        <item x="415"/>
        <item x="175"/>
        <item x="371"/>
        <item x="416"/>
        <item x="372"/>
        <item x="87"/>
        <item x="417"/>
        <item x="36"/>
        <item x="373"/>
        <item x="374"/>
        <item x="418"/>
        <item x="199"/>
        <item x="76"/>
        <item x="161"/>
        <item x="375"/>
        <item x="419"/>
        <item x="176"/>
        <item x="376"/>
        <item x="420"/>
        <item x="377"/>
        <item x="88"/>
        <item x="421"/>
        <item x="378"/>
        <item x="379"/>
        <item x="422"/>
        <item x="200"/>
        <item x="77"/>
        <item x="162"/>
        <item x="380"/>
        <item x="423"/>
        <item x="177"/>
        <item x="381"/>
        <item x="424"/>
        <item x="382"/>
        <item x="89"/>
        <item x="425"/>
        <item x="383"/>
        <item x="384"/>
        <item x="426"/>
        <item x="201"/>
        <item x="78"/>
        <item x="122"/>
        <item x="385"/>
        <item x="427"/>
        <item x="178"/>
        <item x="428"/>
        <item x="90"/>
        <item x="429"/>
        <item x="430"/>
        <item x="202"/>
        <item x="79"/>
        <item x="431"/>
        <item x="179"/>
        <item x="432"/>
        <item x="91"/>
        <item x="433"/>
        <item x="237"/>
        <item x="434"/>
        <item x="203"/>
        <item x="80"/>
        <item x="435"/>
        <item x="180"/>
        <item x="436"/>
        <item x="92"/>
        <item x="437"/>
        <item x="438"/>
        <item x="204"/>
        <item x="81"/>
        <item x="439"/>
        <item x="181"/>
        <item x="440"/>
        <item x="93"/>
        <item x="441"/>
        <item x="214"/>
        <item x="37"/>
        <item x="442"/>
        <item x="205"/>
        <item x="38"/>
        <item x="443"/>
        <item x="182"/>
        <item x="444"/>
        <item x="94"/>
        <item x="445"/>
        <item x="215"/>
        <item x="446"/>
        <item x="206"/>
        <item x="447"/>
        <item x="183"/>
        <item x="448"/>
        <item x="95"/>
        <item x="449"/>
        <item x="216"/>
        <item x="450"/>
        <item x="207"/>
        <item x="451"/>
        <item x="184"/>
        <item x="452"/>
        <item x="96"/>
        <item x="453"/>
        <item x="217"/>
        <item x="454"/>
        <item x="208"/>
        <item x="455"/>
        <item x="123"/>
        <item x="456"/>
        <item x="97"/>
        <item x="457"/>
        <item x="218"/>
        <item x="458"/>
        <item x="209"/>
        <item x="459"/>
        <item x="460"/>
        <item x="98"/>
        <item x="461"/>
        <item x="219"/>
        <item x="462"/>
        <item x="210"/>
        <item x="463"/>
        <item x="464"/>
        <item x="99"/>
        <item x="465"/>
        <item x="466"/>
        <item x="211"/>
        <item x="233"/>
        <item x="467"/>
        <item x="468"/>
        <item x="100"/>
        <item x="469"/>
        <item x="231"/>
        <item x="470"/>
        <item x="212"/>
        <item x="471"/>
        <item x="101"/>
        <item x="232"/>
        <item x="213"/>
        <item x="234"/>
        <item x="472"/>
        <item x="235"/>
        <item x="220"/>
        <item x="238"/>
        <item x="473"/>
        <item x="236"/>
        <item x="221"/>
        <item x="224"/>
        <item x="474"/>
        <item x="222"/>
        <item x="239"/>
        <item x="225"/>
        <item x="475"/>
        <item x="223"/>
        <item x="226"/>
        <item x="476"/>
        <item x="230"/>
        <item x="477"/>
        <item x="240"/>
        <item x="478"/>
        <item x="227"/>
        <item x="479"/>
        <item x="241"/>
        <item x="228"/>
        <item x="480"/>
        <item x="229"/>
        <item x="481"/>
        <item x="482"/>
        <item x="243"/>
        <item x="244"/>
        <item x="483"/>
        <item x="242"/>
        <item x="39"/>
        <item t="default"/>
      </items>
    </pivotField>
    <pivotField dataField="1" showAll="0"/>
    <pivotField showAll="0">
      <items count="15">
        <item x="7"/>
        <item x="6"/>
        <item x="5"/>
        <item x="13"/>
        <item x="8"/>
        <item x="12"/>
        <item x="11"/>
        <item x="2"/>
        <item x="1"/>
        <item x="9"/>
        <item x="10"/>
        <item x="4"/>
        <item x="3"/>
        <item x="0"/>
        <item t="default"/>
      </items>
    </pivotField>
  </pivotFields>
  <rowFields count="1">
    <field x="0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Items count="1">
    <i/>
  </colItems>
  <dataFields count="1">
    <dataField name="Sum of 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/>
  </sheetViews>
  <sheetFormatPr defaultColWidth="9.140625" defaultRowHeight="15" x14ac:dyDescent="0.25"/>
  <cols>
    <col min="2" max="2" width="26.7109375" customWidth="1"/>
    <col min="3" max="6" width="16.42578125" customWidth="1"/>
    <col min="7" max="8" width="9.5703125" bestFit="1" customWidth="1"/>
    <col min="9" max="9" width="24.140625" bestFit="1" customWidth="1"/>
    <col min="15" max="15" width="11" bestFit="1" customWidth="1"/>
    <col min="16" max="16" width="20.140625" bestFit="1" customWidth="1"/>
  </cols>
  <sheetData>
    <row r="1" spans="1:11" x14ac:dyDescent="0.25">
      <c r="A1" s="38"/>
      <c r="B1" s="38"/>
      <c r="C1" s="38"/>
      <c r="D1" s="38"/>
      <c r="E1" s="38"/>
      <c r="F1" s="38"/>
      <c r="G1" s="38"/>
    </row>
    <row r="2" spans="1:11" ht="31.5" x14ac:dyDescent="0.25">
      <c r="A2" s="38"/>
      <c r="B2" s="39" t="s">
        <v>67</v>
      </c>
      <c r="C2" s="40" t="s">
        <v>214</v>
      </c>
      <c r="D2" s="40" t="s">
        <v>207</v>
      </c>
      <c r="E2" s="40" t="s">
        <v>179</v>
      </c>
      <c r="F2" s="40" t="s">
        <v>215</v>
      </c>
      <c r="G2" s="38"/>
    </row>
    <row r="3" spans="1:11" ht="15.75" x14ac:dyDescent="0.25">
      <c r="A3" s="38"/>
      <c r="B3" s="44" t="s">
        <v>60</v>
      </c>
      <c r="C3" s="45">
        <v>14.8</v>
      </c>
      <c r="D3" s="61" t="s">
        <v>159</v>
      </c>
      <c r="E3" s="45">
        <v>14.639060000000001</v>
      </c>
      <c r="F3" s="58" t="s">
        <v>202</v>
      </c>
      <c r="G3" s="38"/>
    </row>
    <row r="4" spans="1:11" ht="15.75" x14ac:dyDescent="0.25">
      <c r="A4" s="38"/>
      <c r="B4" s="44" t="s">
        <v>208</v>
      </c>
      <c r="C4" s="45">
        <v>30.523520000000001</v>
      </c>
      <c r="D4" s="45">
        <v>20.69379</v>
      </c>
      <c r="E4" s="45">
        <v>26.76708</v>
      </c>
      <c r="F4" s="58">
        <f>(C4-E4)/C4</f>
        <v>0.12306706434906593</v>
      </c>
      <c r="G4" s="38"/>
    </row>
    <row r="5" spans="1:11" ht="15.75" x14ac:dyDescent="0.25">
      <c r="A5" s="38"/>
      <c r="B5" s="44" t="s">
        <v>209</v>
      </c>
      <c r="C5" s="45">
        <v>2.8357709999999998</v>
      </c>
      <c r="D5" s="45">
        <v>0.66040460000000001</v>
      </c>
      <c r="E5" s="45">
        <v>2.882056</v>
      </c>
      <c r="F5" s="58">
        <f>(C5-E5)/C5</f>
        <v>-1.6321839810055232E-2</v>
      </c>
      <c r="G5" s="38"/>
    </row>
    <row r="6" spans="1:11" ht="15.75" x14ac:dyDescent="0.25">
      <c r="A6" s="38"/>
      <c r="B6" s="44" t="s">
        <v>210</v>
      </c>
      <c r="C6" s="45">
        <v>23.648299999999999</v>
      </c>
      <c r="D6" s="45">
        <v>4.8659600000000003</v>
      </c>
      <c r="E6" s="45">
        <v>24.205169999999999</v>
      </c>
      <c r="F6" s="58">
        <f>(C6-E6)/C6</f>
        <v>-2.3547992878980729E-2</v>
      </c>
      <c r="G6" s="38"/>
    </row>
    <row r="7" spans="1:11" ht="15.75" x14ac:dyDescent="0.25">
      <c r="A7" s="38"/>
      <c r="B7" s="44" t="s">
        <v>206</v>
      </c>
      <c r="C7" s="45">
        <v>19.512709999999998</v>
      </c>
      <c r="D7" s="45">
        <v>2.4554900000000002</v>
      </c>
      <c r="E7" s="45">
        <v>18.606639999999999</v>
      </c>
      <c r="F7" s="58">
        <f t="shared" ref="F7:F9" si="0">(C7-E7)/C7</f>
        <v>4.6434862200073687E-2</v>
      </c>
      <c r="G7" s="38"/>
    </row>
    <row r="8" spans="1:11" ht="15.75" x14ac:dyDescent="0.25">
      <c r="A8" s="38"/>
      <c r="B8" s="44" t="s">
        <v>205</v>
      </c>
      <c r="C8" s="45">
        <v>131</v>
      </c>
      <c r="D8" s="45">
        <v>27.818049999999999</v>
      </c>
      <c r="E8" s="45">
        <v>51.449750000000002</v>
      </c>
      <c r="F8" s="58">
        <f t="shared" si="0"/>
        <v>0.60725381679389312</v>
      </c>
      <c r="G8" s="38"/>
    </row>
    <row r="9" spans="1:11" ht="15.75" x14ac:dyDescent="0.25">
      <c r="A9" s="38"/>
      <c r="B9" s="44" t="s">
        <v>211</v>
      </c>
      <c r="C9" s="45">
        <v>52.9</v>
      </c>
      <c r="D9" s="45">
        <v>13.474209999999999</v>
      </c>
      <c r="E9" s="45">
        <v>33.219799999999999</v>
      </c>
      <c r="F9" s="58">
        <f t="shared" si="0"/>
        <v>0.3720264650283554</v>
      </c>
      <c r="G9" s="38"/>
    </row>
    <row r="10" spans="1:11" ht="16.5" thickBot="1" x14ac:dyDescent="0.3">
      <c r="A10" s="38"/>
      <c r="B10" s="46" t="s">
        <v>212</v>
      </c>
      <c r="C10" s="47">
        <v>4.8304470000000004</v>
      </c>
      <c r="D10" s="60" t="s">
        <v>159</v>
      </c>
      <c r="E10" s="47">
        <v>3.808541</v>
      </c>
      <c r="F10" s="59" t="s">
        <v>202</v>
      </c>
      <c r="G10" s="38"/>
    </row>
    <row r="11" spans="1:11" ht="16.5" thickTop="1" x14ac:dyDescent="0.25">
      <c r="A11" s="38"/>
      <c r="B11" s="41"/>
      <c r="C11" s="41"/>
      <c r="D11" s="41"/>
      <c r="E11" s="41"/>
      <c r="F11" s="41"/>
      <c r="G11" s="38"/>
    </row>
    <row r="12" spans="1:11" ht="15.75" x14ac:dyDescent="0.25">
      <c r="A12" s="38"/>
      <c r="B12" s="41" t="s">
        <v>245</v>
      </c>
      <c r="C12" s="42">
        <f>SUM(C3:C10)</f>
        <v>280.050748</v>
      </c>
      <c r="D12" s="42">
        <f>SUM(D3:D10)</f>
        <v>69.967904599999997</v>
      </c>
      <c r="E12" s="42">
        <f>SUM(E3:E10)</f>
        <v>175.57809699999999</v>
      </c>
      <c r="F12" s="43">
        <f>(C12-E12)/C12</f>
        <v>0.37304899824798904</v>
      </c>
      <c r="G12" s="38"/>
      <c r="I12" t="s">
        <v>247</v>
      </c>
      <c r="J12">
        <v>179.08099999999999</v>
      </c>
      <c r="K12" t="s">
        <v>248</v>
      </c>
    </row>
    <row r="13" spans="1:11" ht="15.75" x14ac:dyDescent="0.25">
      <c r="A13" s="38"/>
      <c r="B13" s="41" t="s">
        <v>246</v>
      </c>
      <c r="C13" s="95">
        <f>C12/$J$12</f>
        <v>1.5638216672902208</v>
      </c>
      <c r="D13" s="42"/>
      <c r="E13" s="95">
        <f>E12/$J$12</f>
        <v>0.98043956086910389</v>
      </c>
      <c r="F13" s="43"/>
      <c r="G13" s="38"/>
    </row>
    <row r="14" spans="1:11" ht="15.75" x14ac:dyDescent="0.25">
      <c r="A14" s="38"/>
      <c r="B14" s="41"/>
      <c r="C14" s="42"/>
      <c r="D14" s="42"/>
      <c r="E14" s="42"/>
      <c r="F14" s="43"/>
      <c r="G14" s="38"/>
    </row>
    <row r="15" spans="1:11" ht="15.75" x14ac:dyDescent="0.25">
      <c r="A15" s="38"/>
      <c r="B15" s="99" t="s">
        <v>244</v>
      </c>
      <c r="C15" s="99"/>
      <c r="D15" s="99"/>
      <c r="E15" s="99"/>
      <c r="F15" s="99"/>
      <c r="G15" s="38"/>
    </row>
    <row r="16" spans="1:11" ht="15.75" x14ac:dyDescent="0.25">
      <c r="A16" s="38"/>
      <c r="B16" s="63" t="s">
        <v>222</v>
      </c>
      <c r="C16" s="64">
        <f>'Third programme'!C6</f>
        <v>77.750303803533228</v>
      </c>
      <c r="D16" s="64">
        <v>31.73</v>
      </c>
      <c r="E16" s="64">
        <v>31.9</v>
      </c>
      <c r="F16" s="74">
        <f>(C16-E16)/C16</f>
        <v>0.58971221410776842</v>
      </c>
      <c r="G16" s="38"/>
    </row>
    <row r="17" spans="1:7" ht="15.75" x14ac:dyDescent="0.25">
      <c r="A17" s="38"/>
      <c r="B17" s="77" t="s">
        <v>206</v>
      </c>
      <c r="C17" s="78">
        <f>'Third programme'!C7</f>
        <v>8.249696196466779</v>
      </c>
      <c r="D17" s="79">
        <v>0.92596566397870572</v>
      </c>
      <c r="E17" s="78">
        <v>7.5916338580974658</v>
      </c>
      <c r="F17" s="80">
        <f>(C17-E17)/C17</f>
        <v>7.9768069356439014E-2</v>
      </c>
      <c r="G17" s="38"/>
    </row>
    <row r="18" spans="1:7" ht="15.75" x14ac:dyDescent="0.25">
      <c r="A18" s="38"/>
      <c r="B18" s="82"/>
      <c r="C18" s="83"/>
      <c r="D18" s="84"/>
      <c r="E18" s="84"/>
      <c r="F18" s="76"/>
      <c r="G18" s="38"/>
    </row>
    <row r="19" spans="1:7" ht="16.5" thickBot="1" x14ac:dyDescent="0.3">
      <c r="A19" s="38"/>
      <c r="B19" s="66" t="s">
        <v>239</v>
      </c>
      <c r="C19" s="67">
        <f>SUM(C16:C17)</f>
        <v>86</v>
      </c>
      <c r="D19" s="67">
        <f>SUM(D16:D17)</f>
        <v>32.655965663978705</v>
      </c>
      <c r="E19" s="67">
        <f>SUM(E16:E17)</f>
        <v>39.491633858097465</v>
      </c>
      <c r="F19" s="75">
        <f>(C19-E19)/C19</f>
        <v>0.54079495513840159</v>
      </c>
      <c r="G19" s="38"/>
    </row>
    <row r="20" spans="1:7" ht="16.5" thickTop="1" x14ac:dyDescent="0.25">
      <c r="A20" s="38"/>
      <c r="B20" s="63"/>
      <c r="C20" s="64"/>
      <c r="D20" s="64"/>
      <c r="E20" s="64"/>
      <c r="F20" s="65"/>
      <c r="G20" s="38"/>
    </row>
    <row r="21" spans="1:7" ht="15.75" x14ac:dyDescent="0.25">
      <c r="A21" s="38"/>
      <c r="B21" s="81" t="s">
        <v>56</v>
      </c>
      <c r="C21" s="85">
        <f>SUM(C12,C16:C17)</f>
        <v>366.05074800000006</v>
      </c>
      <c r="D21" s="85">
        <f>SUM(D12,D16:D17)</f>
        <v>102.6238702639787</v>
      </c>
      <c r="E21" s="85">
        <f>SUM(E12,E16:E17)</f>
        <v>215.06973085809744</v>
      </c>
      <c r="F21" s="86">
        <f>(C21-E21)/C21</f>
        <v>0.41245925043677983</v>
      </c>
      <c r="G21" s="38"/>
    </row>
    <row r="22" spans="1:7" ht="15.75" x14ac:dyDescent="0.25">
      <c r="A22" s="38"/>
      <c r="B22" s="81" t="s">
        <v>246</v>
      </c>
      <c r="C22" s="96">
        <f>C21/$J$12</f>
        <v>2.0440512840558189</v>
      </c>
      <c r="D22" s="81"/>
      <c r="E22" s="96">
        <f>E21/$J$12</f>
        <v>1.2009634235798183</v>
      </c>
      <c r="F22" s="97"/>
      <c r="G22" s="38"/>
    </row>
    <row r="23" spans="1:7" ht="15.75" x14ac:dyDescent="0.25">
      <c r="A23" s="38"/>
      <c r="B23" s="41"/>
      <c r="C23" s="95"/>
      <c r="D23" s="41"/>
      <c r="E23" s="95"/>
      <c r="F23" s="38"/>
      <c r="G23" s="38"/>
    </row>
    <row r="24" spans="1:7" ht="15.75" x14ac:dyDescent="0.25">
      <c r="A24" s="38"/>
      <c r="B24" s="87" t="s">
        <v>213</v>
      </c>
      <c r="C24" s="35"/>
      <c r="D24" s="88"/>
      <c r="E24" s="88"/>
      <c r="F24" s="89"/>
      <c r="G24" s="38"/>
    </row>
    <row r="25" spans="1:7" x14ac:dyDescent="0.25">
      <c r="A25" s="38"/>
      <c r="B25" s="87" t="s">
        <v>221</v>
      </c>
      <c r="C25" s="89"/>
      <c r="D25" s="89"/>
      <c r="E25" s="89"/>
      <c r="F25" s="89"/>
      <c r="G25" s="38"/>
    </row>
    <row r="26" spans="1:7" ht="15" customHeight="1" x14ac:dyDescent="0.25">
      <c r="A26" s="38"/>
      <c r="B26" s="100" t="s">
        <v>243</v>
      </c>
      <c r="C26" s="100"/>
      <c r="D26" s="100"/>
      <c r="E26" s="100"/>
      <c r="F26" s="100"/>
      <c r="G26" s="38"/>
    </row>
    <row r="27" spans="1:7" x14ac:dyDescent="0.25">
      <c r="A27" s="38"/>
      <c r="B27" s="100"/>
      <c r="C27" s="100"/>
      <c r="D27" s="100"/>
      <c r="E27" s="100"/>
      <c r="F27" s="100"/>
      <c r="G27" s="38"/>
    </row>
    <row r="36" spans="9:9" x14ac:dyDescent="0.25">
      <c r="I36" s="16"/>
    </row>
  </sheetData>
  <mergeCells count="2">
    <mergeCell ref="B15:F15"/>
    <mergeCell ref="B26:F27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13"/>
  <sheetViews>
    <sheetView topLeftCell="D41" workbookViewId="0">
      <selection activeCell="M42" sqref="M42"/>
    </sheetView>
  </sheetViews>
  <sheetFormatPr defaultColWidth="9.140625" defaultRowHeight="15" x14ac:dyDescent="0.25"/>
  <cols>
    <col min="2" max="2" width="22.28515625" style="12" customWidth="1"/>
    <col min="3" max="3" width="22.28515625" customWidth="1"/>
    <col min="4" max="6" width="23.5703125" customWidth="1"/>
    <col min="7" max="7" width="33.5703125" customWidth="1"/>
    <col min="8" max="8" width="12.42578125" customWidth="1"/>
    <col min="12" max="12" width="50.42578125" bestFit="1" customWidth="1"/>
    <col min="13" max="13" width="5.5703125" bestFit="1" customWidth="1"/>
    <col min="15" max="16" width="25.85546875" customWidth="1"/>
  </cols>
  <sheetData>
    <row r="1" spans="2:7" ht="15.75" thickBot="1" x14ac:dyDescent="0.3"/>
    <row r="2" spans="2:7" x14ac:dyDescent="0.25">
      <c r="B2" s="127" t="s">
        <v>35</v>
      </c>
      <c r="C2" s="128"/>
      <c r="D2" s="128"/>
      <c r="E2" s="128"/>
      <c r="F2" s="129"/>
    </row>
    <row r="3" spans="2:7" ht="15.75" thickBot="1" x14ac:dyDescent="0.3">
      <c r="B3" s="130"/>
      <c r="C3" s="131"/>
      <c r="D3" s="131"/>
      <c r="E3" s="131"/>
      <c r="F3" s="132"/>
    </row>
    <row r="5" spans="2:7" x14ac:dyDescent="0.25">
      <c r="B5" s="125" t="s">
        <v>15</v>
      </c>
      <c r="C5" s="125"/>
      <c r="D5" s="125"/>
      <c r="E5" s="125"/>
      <c r="F5" s="125"/>
    </row>
    <row r="6" spans="2:7" ht="30" x14ac:dyDescent="0.25">
      <c r="B6" s="13" t="s">
        <v>14</v>
      </c>
      <c r="C6" s="14" t="s">
        <v>10</v>
      </c>
      <c r="D6" s="14" t="s">
        <v>11</v>
      </c>
      <c r="E6" s="14" t="s">
        <v>12</v>
      </c>
      <c r="F6" s="14" t="s">
        <v>13</v>
      </c>
    </row>
    <row r="7" spans="2:7" x14ac:dyDescent="0.25">
      <c r="B7" s="19">
        <v>40977</v>
      </c>
      <c r="C7" s="20">
        <v>34.6</v>
      </c>
      <c r="D7" s="20">
        <v>34.6</v>
      </c>
      <c r="E7" s="20"/>
      <c r="F7" s="19">
        <v>51921</v>
      </c>
      <c r="G7" t="s">
        <v>20</v>
      </c>
    </row>
    <row r="8" spans="2:7" x14ac:dyDescent="0.25">
      <c r="B8" s="19">
        <v>40987</v>
      </c>
      <c r="C8" s="20">
        <v>5.9</v>
      </c>
      <c r="D8" s="20">
        <f>D7+C8</f>
        <v>40.5</v>
      </c>
      <c r="E8" s="20"/>
      <c r="F8" s="19">
        <v>53770</v>
      </c>
    </row>
    <row r="9" spans="2:7" x14ac:dyDescent="0.25">
      <c r="B9" s="19">
        <v>41009</v>
      </c>
      <c r="C9" s="20">
        <v>3.3</v>
      </c>
      <c r="D9" s="20">
        <f t="shared" ref="D9:D27" si="0">D8+C9</f>
        <v>43.8</v>
      </c>
      <c r="E9" s="21"/>
      <c r="F9" s="19">
        <v>51601</v>
      </c>
    </row>
    <row r="10" spans="2:7" x14ac:dyDescent="0.25">
      <c r="B10" s="19">
        <v>41018</v>
      </c>
      <c r="C10" s="20">
        <v>25</v>
      </c>
      <c r="D10" s="20">
        <f t="shared" si="0"/>
        <v>68.8</v>
      </c>
      <c r="E10" s="20"/>
      <c r="F10" s="19">
        <v>53436</v>
      </c>
      <c r="G10" t="s">
        <v>21</v>
      </c>
    </row>
    <row r="11" spans="2:7" x14ac:dyDescent="0.25">
      <c r="B11" s="19">
        <v>41039</v>
      </c>
      <c r="C11" s="20">
        <v>4.2</v>
      </c>
      <c r="D11" s="20">
        <f t="shared" si="0"/>
        <v>73</v>
      </c>
      <c r="E11" s="20"/>
      <c r="F11" s="19">
        <v>51996</v>
      </c>
    </row>
    <row r="12" spans="2:7" x14ac:dyDescent="0.25">
      <c r="B12" s="19">
        <v>41088</v>
      </c>
      <c r="C12" s="20">
        <v>1</v>
      </c>
      <c r="D12" s="20">
        <f t="shared" si="0"/>
        <v>74</v>
      </c>
      <c r="E12" s="20"/>
      <c r="F12" s="19">
        <v>51315</v>
      </c>
    </row>
    <row r="13" spans="2:7" x14ac:dyDescent="0.25">
      <c r="B13" s="19">
        <v>41260</v>
      </c>
      <c r="C13" s="20">
        <v>7</v>
      </c>
      <c r="D13" s="20">
        <f t="shared" si="0"/>
        <v>81</v>
      </c>
      <c r="E13" s="20"/>
      <c r="F13" s="19">
        <v>53678</v>
      </c>
      <c r="G13" t="s">
        <v>22</v>
      </c>
    </row>
    <row r="14" spans="2:7" x14ac:dyDescent="0.25">
      <c r="B14" s="19">
        <v>41260</v>
      </c>
      <c r="C14" s="20">
        <v>11.3</v>
      </c>
      <c r="D14" s="20">
        <f t="shared" si="0"/>
        <v>92.3</v>
      </c>
      <c r="E14" s="20"/>
      <c r="F14" s="19">
        <v>52034</v>
      </c>
      <c r="G14" t="s">
        <v>23</v>
      </c>
    </row>
    <row r="15" spans="2:7" x14ac:dyDescent="0.25">
      <c r="B15" s="19">
        <v>41262</v>
      </c>
      <c r="C15" s="20">
        <v>12.3</v>
      </c>
      <c r="D15" s="20">
        <f t="shared" si="0"/>
        <v>104.6</v>
      </c>
      <c r="E15" s="20" t="s">
        <v>9</v>
      </c>
      <c r="F15" s="19">
        <v>55518</v>
      </c>
      <c r="G15" t="s">
        <v>31</v>
      </c>
    </row>
    <row r="16" spans="2:7" x14ac:dyDescent="0.25">
      <c r="B16" s="19">
        <v>41262</v>
      </c>
      <c r="C16" s="20">
        <v>3.7</v>
      </c>
      <c r="D16" s="20">
        <f t="shared" si="0"/>
        <v>108.3</v>
      </c>
      <c r="E16" s="20"/>
      <c r="F16" s="19">
        <v>42062</v>
      </c>
    </row>
    <row r="17" spans="2:7" x14ac:dyDescent="0.25">
      <c r="B17" s="19">
        <v>41305</v>
      </c>
      <c r="C17" s="20">
        <v>2</v>
      </c>
      <c r="D17" s="20">
        <f t="shared" si="0"/>
        <v>110.3</v>
      </c>
      <c r="E17" s="20"/>
      <c r="F17" s="19">
        <v>52262</v>
      </c>
    </row>
    <row r="18" spans="2:7" ht="15" customHeight="1" x14ac:dyDescent="0.25">
      <c r="B18" s="19">
        <v>41333</v>
      </c>
      <c r="C18" s="20">
        <v>1.4</v>
      </c>
      <c r="D18" s="20">
        <f t="shared" si="0"/>
        <v>111.7</v>
      </c>
      <c r="E18" s="20"/>
      <c r="F18" s="19">
        <v>52290</v>
      </c>
    </row>
    <row r="19" spans="2:7" x14ac:dyDescent="0.25">
      <c r="B19" s="19">
        <v>41333</v>
      </c>
      <c r="C19" s="20">
        <v>1.4</v>
      </c>
      <c r="D19" s="20">
        <f t="shared" si="0"/>
        <v>113.10000000000001</v>
      </c>
      <c r="E19" s="20"/>
      <c r="F19" s="19">
        <v>52655</v>
      </c>
    </row>
    <row r="20" spans="2:7" x14ac:dyDescent="0.25">
      <c r="B20" s="19">
        <v>41393</v>
      </c>
      <c r="C20" s="20">
        <v>2.8</v>
      </c>
      <c r="D20" s="20">
        <f t="shared" si="0"/>
        <v>115.9</v>
      </c>
      <c r="E20" s="20"/>
      <c r="F20" s="19">
        <v>48334</v>
      </c>
    </row>
    <row r="21" spans="2:7" x14ac:dyDescent="0.25">
      <c r="B21" s="19">
        <v>41411</v>
      </c>
      <c r="C21" s="20">
        <v>4.2</v>
      </c>
      <c r="D21" s="20">
        <f t="shared" si="0"/>
        <v>120.10000000000001</v>
      </c>
      <c r="E21" s="20"/>
      <c r="F21" s="19">
        <v>52368</v>
      </c>
    </row>
    <row r="22" spans="2:7" x14ac:dyDescent="0.25">
      <c r="B22" s="19">
        <v>41424</v>
      </c>
      <c r="C22" s="20">
        <v>7.2</v>
      </c>
      <c r="D22" s="20">
        <f t="shared" si="0"/>
        <v>127.30000000000001</v>
      </c>
      <c r="E22" s="20"/>
      <c r="F22" s="19">
        <v>42062</v>
      </c>
      <c r="G22" t="s">
        <v>24</v>
      </c>
    </row>
    <row r="23" spans="2:7" x14ac:dyDescent="0.25">
      <c r="B23" s="19">
        <v>41450</v>
      </c>
      <c r="C23" s="20">
        <v>3.3</v>
      </c>
      <c r="D23" s="20">
        <f t="shared" si="0"/>
        <v>130.60000000000002</v>
      </c>
      <c r="E23" s="20"/>
      <c r="F23" s="19">
        <v>53138</v>
      </c>
    </row>
    <row r="24" spans="2:7" x14ac:dyDescent="0.25">
      <c r="B24" s="19">
        <v>41486</v>
      </c>
      <c r="C24" s="20">
        <v>2.5</v>
      </c>
      <c r="D24" s="20">
        <f t="shared" si="0"/>
        <v>133.10000000000002</v>
      </c>
      <c r="E24" s="20"/>
      <c r="F24" s="19">
        <v>54270</v>
      </c>
    </row>
    <row r="25" spans="2:7" x14ac:dyDescent="0.25">
      <c r="B25" s="19">
        <v>41626</v>
      </c>
      <c r="C25" s="20">
        <v>0.5</v>
      </c>
      <c r="D25" s="20">
        <f t="shared" si="0"/>
        <v>133.60000000000002</v>
      </c>
      <c r="E25" s="20"/>
      <c r="F25" s="19">
        <v>55140</v>
      </c>
    </row>
    <row r="26" spans="2:7" x14ac:dyDescent="0.25">
      <c r="B26" s="19">
        <v>41757</v>
      </c>
      <c r="C26" s="20">
        <v>6.3</v>
      </c>
      <c r="D26" s="20">
        <f t="shared" si="0"/>
        <v>139.90000000000003</v>
      </c>
      <c r="E26" s="20"/>
      <c r="F26" s="19">
        <v>56367</v>
      </c>
    </row>
    <row r="27" spans="2:7" x14ac:dyDescent="0.25">
      <c r="B27" s="19">
        <v>41829</v>
      </c>
      <c r="C27" s="20">
        <v>1</v>
      </c>
      <c r="D27" s="20">
        <f t="shared" si="0"/>
        <v>140.90000000000003</v>
      </c>
      <c r="E27" s="20"/>
      <c r="F27" s="19">
        <v>56074</v>
      </c>
    </row>
    <row r="28" spans="2:7" x14ac:dyDescent="0.25">
      <c r="B28" s="19">
        <v>41865</v>
      </c>
      <c r="C28" s="20">
        <v>1</v>
      </c>
      <c r="D28" s="20">
        <f>D27+C28</f>
        <v>141.90000000000003</v>
      </c>
      <c r="E28" s="20"/>
      <c r="F28" s="19">
        <v>56110</v>
      </c>
    </row>
    <row r="29" spans="2:7" x14ac:dyDescent="0.25">
      <c r="B29" s="11"/>
      <c r="C29" s="4"/>
      <c r="D29" s="4"/>
      <c r="E29" s="4"/>
      <c r="F29" s="9"/>
    </row>
    <row r="30" spans="2:7" x14ac:dyDescent="0.25">
      <c r="B30" s="11"/>
      <c r="C30" s="4"/>
      <c r="D30" s="4"/>
      <c r="E30" s="4"/>
      <c r="F30" s="9"/>
    </row>
    <row r="31" spans="2:7" x14ac:dyDescent="0.25">
      <c r="B31" s="125" t="s">
        <v>16</v>
      </c>
      <c r="C31" s="125"/>
      <c r="D31" s="125"/>
      <c r="E31" s="125"/>
      <c r="F31" s="125"/>
    </row>
    <row r="32" spans="2:7" ht="30" x14ac:dyDescent="0.25">
      <c r="B32" s="13" t="s">
        <v>17</v>
      </c>
      <c r="C32" s="14" t="s">
        <v>19</v>
      </c>
      <c r="D32" s="14" t="s">
        <v>18</v>
      </c>
      <c r="E32" s="14" t="s">
        <v>12</v>
      </c>
      <c r="F32" s="14" t="s">
        <v>13</v>
      </c>
    </row>
    <row r="33" spans="2:16" x14ac:dyDescent="0.25">
      <c r="B33" s="9">
        <v>42062</v>
      </c>
      <c r="C33" s="4">
        <v>3.7</v>
      </c>
      <c r="D33" s="10">
        <v>3.7</v>
      </c>
      <c r="E33" s="4"/>
    </row>
    <row r="34" spans="2:16" x14ac:dyDescent="0.25">
      <c r="B34" s="9">
        <v>42062</v>
      </c>
      <c r="C34" s="4">
        <v>7.2</v>
      </c>
      <c r="D34" s="4">
        <f>D33+C34</f>
        <v>10.9</v>
      </c>
      <c r="E34" s="4"/>
    </row>
    <row r="35" spans="2:16" x14ac:dyDescent="0.25">
      <c r="B35" s="9"/>
      <c r="C35" s="4"/>
      <c r="D35" s="4"/>
      <c r="E35" s="4"/>
    </row>
    <row r="36" spans="2:16" x14ac:dyDescent="0.25">
      <c r="B36" s="9"/>
      <c r="C36" s="4"/>
      <c r="D36" s="4"/>
      <c r="E36" s="4"/>
    </row>
    <row r="37" spans="2:16" x14ac:dyDescent="0.25">
      <c r="B37" s="125" t="s">
        <v>30</v>
      </c>
      <c r="C37" s="125"/>
      <c r="D37" s="125"/>
      <c r="E37" s="125"/>
      <c r="F37" s="125"/>
      <c r="L37" s="125" t="s">
        <v>183</v>
      </c>
      <c r="M37" s="125"/>
      <c r="N37" s="125"/>
      <c r="O37" s="125"/>
      <c r="P37" s="125"/>
    </row>
    <row r="38" spans="2:16" x14ac:dyDescent="0.25">
      <c r="B38" s="126">
        <f>D28-D34</f>
        <v>131.00000000000003</v>
      </c>
      <c r="C38" s="126"/>
      <c r="D38" s="126"/>
      <c r="E38" s="126"/>
      <c r="F38" s="126"/>
      <c r="L38" s="54" t="s">
        <v>187</v>
      </c>
      <c r="O38" s="48">
        <v>1.2999999999999999E-2</v>
      </c>
    </row>
    <row r="40" spans="2:16" x14ac:dyDescent="0.25">
      <c r="L40" s="102" t="s">
        <v>184</v>
      </c>
      <c r="M40" s="102"/>
      <c r="O40" s="133" t="s">
        <v>188</v>
      </c>
      <c r="P40" s="133"/>
    </row>
    <row r="41" spans="2:16" x14ac:dyDescent="0.25">
      <c r="L41" s="2">
        <v>40963</v>
      </c>
      <c r="M41" s="17">
        <f>$O$38*SUM($C$44:$C$126)</f>
        <v>1.7029999999999992</v>
      </c>
      <c r="O41" s="133"/>
      <c r="P41" s="133"/>
    </row>
    <row r="42" spans="2:16" x14ac:dyDescent="0.25">
      <c r="B42" s="125" t="s">
        <v>182</v>
      </c>
      <c r="C42" s="125"/>
      <c r="D42" s="125"/>
      <c r="E42" s="125"/>
      <c r="F42" s="125"/>
      <c r="L42" s="2">
        <v>41329</v>
      </c>
      <c r="M42" s="17">
        <f t="shared" ref="M42:M51" si="1">$O$38*SUM($C$44:$C$126)</f>
        <v>1.7029999999999992</v>
      </c>
      <c r="O42" s="133"/>
      <c r="P42" s="133"/>
    </row>
    <row r="43" spans="2:16" x14ac:dyDescent="0.25">
      <c r="B43" s="12" t="s">
        <v>25</v>
      </c>
      <c r="C43" t="s">
        <v>26</v>
      </c>
      <c r="D43" s="102" t="s">
        <v>27</v>
      </c>
      <c r="E43" s="102"/>
      <c r="F43" s="102"/>
      <c r="G43" t="s">
        <v>199</v>
      </c>
      <c r="H43" t="s">
        <v>181</v>
      </c>
      <c r="L43" s="2">
        <v>41694</v>
      </c>
      <c r="M43" s="17">
        <f t="shared" si="1"/>
        <v>1.7029999999999992</v>
      </c>
      <c r="O43" s="133"/>
      <c r="P43" s="133"/>
    </row>
    <row r="44" spans="2:16" x14ac:dyDescent="0.25">
      <c r="B44" s="12">
        <v>44981</v>
      </c>
      <c r="C44" s="17">
        <v>1.73</v>
      </c>
      <c r="D44" s="102" t="s">
        <v>200</v>
      </c>
      <c r="E44" s="102"/>
      <c r="F44" s="102"/>
      <c r="G44" s="17">
        <f>SUM(C44:$C$63)</f>
        <v>34.6</v>
      </c>
      <c r="H44" s="17">
        <f>$O$38*G44+$M$54</f>
        <v>1.0352062499999997</v>
      </c>
      <c r="L44" s="2">
        <v>42059</v>
      </c>
      <c r="M44" s="17">
        <f t="shared" si="1"/>
        <v>1.7029999999999992</v>
      </c>
      <c r="O44" s="133"/>
      <c r="P44" s="133"/>
    </row>
    <row r="45" spans="2:16" x14ac:dyDescent="0.25">
      <c r="B45" s="12">
        <v>45346</v>
      </c>
      <c r="C45" s="17">
        <v>1.73</v>
      </c>
      <c r="D45" s="102" t="s">
        <v>200</v>
      </c>
      <c r="E45" s="102"/>
      <c r="F45" s="102"/>
      <c r="G45" s="17">
        <f>SUM(C45:$C$63)</f>
        <v>32.870000000000005</v>
      </c>
      <c r="H45" s="17">
        <f t="shared" ref="H45:H63" si="2">$O$38*G45+$M$54</f>
        <v>1.0127162499999998</v>
      </c>
      <c r="L45" s="2">
        <v>42424</v>
      </c>
      <c r="M45" s="17">
        <f t="shared" si="1"/>
        <v>1.7029999999999992</v>
      </c>
      <c r="O45" s="133"/>
      <c r="P45" s="133"/>
    </row>
    <row r="46" spans="2:16" x14ac:dyDescent="0.25">
      <c r="B46" s="12">
        <v>45712</v>
      </c>
      <c r="C46" s="17">
        <v>1.73</v>
      </c>
      <c r="D46" s="102" t="s">
        <v>200</v>
      </c>
      <c r="E46" s="102"/>
      <c r="F46" s="102"/>
      <c r="G46" s="17">
        <f>SUM(C46:$C$63)</f>
        <v>31.140000000000004</v>
      </c>
      <c r="H46" s="17">
        <f t="shared" si="2"/>
        <v>0.99022624999999964</v>
      </c>
      <c r="L46" s="2">
        <v>42790</v>
      </c>
      <c r="M46" s="17">
        <f t="shared" si="1"/>
        <v>1.7029999999999992</v>
      </c>
      <c r="O46" s="133"/>
      <c r="P46" s="133"/>
    </row>
    <row r="47" spans="2:16" x14ac:dyDescent="0.25">
      <c r="B47" s="12">
        <v>46077</v>
      </c>
      <c r="C47" s="17">
        <v>1.73</v>
      </c>
      <c r="D47" s="102" t="s">
        <v>200</v>
      </c>
      <c r="E47" s="102"/>
      <c r="F47" s="102"/>
      <c r="G47" s="17">
        <f>SUM(C47:$C$63)</f>
        <v>29.410000000000004</v>
      </c>
      <c r="H47" s="17">
        <f t="shared" si="2"/>
        <v>0.96773624999999974</v>
      </c>
      <c r="L47" s="2">
        <v>43155</v>
      </c>
      <c r="M47" s="17">
        <f t="shared" si="1"/>
        <v>1.7029999999999992</v>
      </c>
      <c r="O47" s="133"/>
      <c r="P47" s="133"/>
    </row>
    <row r="48" spans="2:16" x14ac:dyDescent="0.25">
      <c r="B48" s="12">
        <v>46442</v>
      </c>
      <c r="C48" s="17">
        <v>1.73</v>
      </c>
      <c r="D48" s="102" t="s">
        <v>200</v>
      </c>
      <c r="E48" s="102"/>
      <c r="F48" s="102"/>
      <c r="G48" s="17">
        <f>SUM(C48:$C$63)</f>
        <v>27.680000000000003</v>
      </c>
      <c r="H48" s="17">
        <f t="shared" si="2"/>
        <v>0.94524624999999973</v>
      </c>
      <c r="L48" s="2">
        <v>43520</v>
      </c>
      <c r="M48" s="17">
        <f t="shared" si="1"/>
        <v>1.7029999999999992</v>
      </c>
      <c r="O48" s="133"/>
      <c r="P48" s="133"/>
    </row>
    <row r="49" spans="2:16" x14ac:dyDescent="0.25">
      <c r="B49" s="12">
        <v>46807</v>
      </c>
      <c r="C49" s="17">
        <v>1.73</v>
      </c>
      <c r="D49" s="102" t="s">
        <v>200</v>
      </c>
      <c r="E49" s="102"/>
      <c r="F49" s="102"/>
      <c r="G49" s="17">
        <f>SUM(C49:$C$63)</f>
        <v>25.950000000000003</v>
      </c>
      <c r="H49" s="17">
        <f t="shared" si="2"/>
        <v>0.92275624999999972</v>
      </c>
      <c r="L49" s="2">
        <v>43885</v>
      </c>
      <c r="M49" s="17">
        <f t="shared" si="1"/>
        <v>1.7029999999999992</v>
      </c>
      <c r="O49" s="133"/>
      <c r="P49" s="133"/>
    </row>
    <row r="50" spans="2:16" x14ac:dyDescent="0.25">
      <c r="B50" s="12">
        <v>47173</v>
      </c>
      <c r="C50" s="17">
        <v>1.73</v>
      </c>
      <c r="D50" s="102" t="s">
        <v>200</v>
      </c>
      <c r="E50" s="102"/>
      <c r="F50" s="102"/>
      <c r="G50" s="17">
        <f>SUM(C50:$C$63)</f>
        <v>24.220000000000002</v>
      </c>
      <c r="H50" s="17">
        <f t="shared" si="2"/>
        <v>0.90026624999999971</v>
      </c>
      <c r="L50" s="2">
        <v>44251</v>
      </c>
      <c r="M50" s="17">
        <f t="shared" si="1"/>
        <v>1.7029999999999992</v>
      </c>
      <c r="O50" s="133"/>
      <c r="P50" s="133"/>
    </row>
    <row r="51" spans="2:16" x14ac:dyDescent="0.25">
      <c r="B51" s="12">
        <v>47538</v>
      </c>
      <c r="C51" s="17">
        <v>1.73</v>
      </c>
      <c r="D51" s="102" t="s">
        <v>200</v>
      </c>
      <c r="E51" s="102"/>
      <c r="F51" s="102"/>
      <c r="G51" s="17">
        <f>SUM(C51:$C$63)</f>
        <v>22.490000000000002</v>
      </c>
      <c r="H51" s="17">
        <f t="shared" si="2"/>
        <v>0.8777762499999997</v>
      </c>
      <c r="L51" s="2">
        <v>44616</v>
      </c>
      <c r="M51" s="17">
        <f t="shared" si="1"/>
        <v>1.7029999999999992</v>
      </c>
      <c r="O51" s="133"/>
      <c r="P51" s="133"/>
    </row>
    <row r="52" spans="2:16" x14ac:dyDescent="0.25">
      <c r="B52" s="12">
        <v>47903</v>
      </c>
      <c r="C52" s="17">
        <v>1.73</v>
      </c>
      <c r="D52" s="102" t="s">
        <v>200</v>
      </c>
      <c r="E52" s="102"/>
      <c r="F52" s="102"/>
      <c r="G52" s="17">
        <f>SUM(C52:$C$63)</f>
        <v>20.76</v>
      </c>
      <c r="H52" s="17">
        <f t="shared" si="2"/>
        <v>0.85528624999999969</v>
      </c>
      <c r="M52" s="17"/>
      <c r="O52" s="133"/>
      <c r="P52" s="133"/>
    </row>
    <row r="53" spans="2:16" x14ac:dyDescent="0.25">
      <c r="B53" s="12">
        <v>48268</v>
      </c>
      <c r="C53" s="17">
        <v>1.73</v>
      </c>
      <c r="D53" s="102" t="s">
        <v>200</v>
      </c>
      <c r="E53" s="102"/>
      <c r="F53" s="102"/>
      <c r="G53" s="17">
        <f>SUM(C53:$C$63)</f>
        <v>19.03</v>
      </c>
      <c r="H53" s="17">
        <f t="shared" si="2"/>
        <v>0.83279624999999968</v>
      </c>
      <c r="L53" t="s">
        <v>185</v>
      </c>
      <c r="M53" s="17">
        <f>SUM(M41:M51)</f>
        <v>18.73299999999999</v>
      </c>
    </row>
    <row r="54" spans="2:16" x14ac:dyDescent="0.25">
      <c r="B54" s="12">
        <v>48634</v>
      </c>
      <c r="C54" s="17">
        <v>1.73</v>
      </c>
      <c r="D54" s="102" t="s">
        <v>200</v>
      </c>
      <c r="E54" s="102"/>
      <c r="F54" s="102"/>
      <c r="G54" s="17">
        <f>SUM(C54:$C$63)</f>
        <v>17.3</v>
      </c>
      <c r="H54" s="17">
        <f t="shared" si="2"/>
        <v>0.81030624999999967</v>
      </c>
      <c r="L54" t="s">
        <v>186</v>
      </c>
      <c r="M54" s="17">
        <f>M53/(2054-2023+1)</f>
        <v>0.58540624999999968</v>
      </c>
    </row>
    <row r="55" spans="2:16" x14ac:dyDescent="0.25">
      <c r="B55" s="12">
        <v>48999</v>
      </c>
      <c r="C55" s="17">
        <v>1.73</v>
      </c>
      <c r="D55" s="102" t="s">
        <v>200</v>
      </c>
      <c r="E55" s="102"/>
      <c r="F55" s="102"/>
      <c r="G55" s="17">
        <f>SUM(C55:$C$63)</f>
        <v>15.570000000000002</v>
      </c>
      <c r="H55" s="17">
        <f t="shared" si="2"/>
        <v>0.78781624999999966</v>
      </c>
    </row>
    <row r="56" spans="2:16" x14ac:dyDescent="0.25">
      <c r="B56" s="12">
        <v>49364</v>
      </c>
      <c r="C56" s="17">
        <v>1.73</v>
      </c>
      <c r="D56" s="102" t="s">
        <v>200</v>
      </c>
      <c r="E56" s="102"/>
      <c r="F56" s="102"/>
      <c r="G56" s="17">
        <f>SUM(C56:$C$63)</f>
        <v>13.840000000000002</v>
      </c>
      <c r="H56" s="17">
        <f t="shared" si="2"/>
        <v>0.76532624999999976</v>
      </c>
    </row>
    <row r="57" spans="2:16" x14ac:dyDescent="0.25">
      <c r="B57" s="12">
        <v>49729</v>
      </c>
      <c r="C57" s="17">
        <v>1.73</v>
      </c>
      <c r="D57" s="102" t="s">
        <v>200</v>
      </c>
      <c r="E57" s="102"/>
      <c r="F57" s="102"/>
      <c r="G57" s="17">
        <f>SUM(C57:$C$63)</f>
        <v>12.110000000000001</v>
      </c>
      <c r="H57" s="17">
        <f t="shared" si="2"/>
        <v>0.74283624999999964</v>
      </c>
    </row>
    <row r="58" spans="2:16" x14ac:dyDescent="0.25">
      <c r="B58" s="12">
        <v>50095</v>
      </c>
      <c r="C58" s="17">
        <v>1.73</v>
      </c>
      <c r="D58" s="102" t="s">
        <v>200</v>
      </c>
      <c r="E58" s="102"/>
      <c r="F58" s="102"/>
      <c r="G58" s="17">
        <f>SUM(C58:$C$63)</f>
        <v>10.38</v>
      </c>
      <c r="H58" s="17">
        <f t="shared" si="2"/>
        <v>0.72034624999999974</v>
      </c>
    </row>
    <row r="59" spans="2:16" x14ac:dyDescent="0.25">
      <c r="B59" s="12">
        <v>50460</v>
      </c>
      <c r="C59" s="17">
        <v>1.73</v>
      </c>
      <c r="D59" s="102" t="s">
        <v>200</v>
      </c>
      <c r="E59" s="102"/>
      <c r="F59" s="102"/>
      <c r="G59" s="17">
        <f>SUM(C59:$C$63)</f>
        <v>8.65</v>
      </c>
      <c r="H59" s="17">
        <f t="shared" si="2"/>
        <v>0.69785624999999962</v>
      </c>
    </row>
    <row r="60" spans="2:16" x14ac:dyDescent="0.25">
      <c r="B60" s="12">
        <v>50825</v>
      </c>
      <c r="C60" s="17">
        <v>1.73</v>
      </c>
      <c r="D60" s="102" t="s">
        <v>200</v>
      </c>
      <c r="E60" s="102"/>
      <c r="F60" s="102"/>
      <c r="G60" s="17">
        <f>SUM(C60:$C$63)</f>
        <v>6.92</v>
      </c>
      <c r="H60" s="17">
        <f t="shared" si="2"/>
        <v>0.67536624999999972</v>
      </c>
    </row>
    <row r="61" spans="2:16" x14ac:dyDescent="0.25">
      <c r="B61" s="12">
        <v>51190</v>
      </c>
      <c r="C61" s="17">
        <v>1.73</v>
      </c>
      <c r="D61" s="102" t="s">
        <v>200</v>
      </c>
      <c r="E61" s="102"/>
      <c r="F61" s="102"/>
      <c r="G61" s="17">
        <f>SUM(C61:$C$63)</f>
        <v>5.1899999999999995</v>
      </c>
      <c r="H61" s="17">
        <f t="shared" si="2"/>
        <v>0.65287624999999971</v>
      </c>
    </row>
    <row r="62" spans="2:16" x14ac:dyDescent="0.25">
      <c r="B62" s="12">
        <v>51556</v>
      </c>
      <c r="C62" s="17">
        <v>1.73</v>
      </c>
      <c r="D62" s="102" t="s">
        <v>200</v>
      </c>
      <c r="E62" s="102"/>
      <c r="F62" s="102"/>
      <c r="G62" s="17">
        <f>SUM(C62:$C$63)</f>
        <v>3.46</v>
      </c>
      <c r="H62" s="17">
        <f t="shared" si="2"/>
        <v>0.6303862499999997</v>
      </c>
    </row>
    <row r="63" spans="2:16" x14ac:dyDescent="0.25">
      <c r="B63" s="12">
        <v>51921</v>
      </c>
      <c r="C63" s="17">
        <v>1.73</v>
      </c>
      <c r="D63" s="102" t="s">
        <v>200</v>
      </c>
      <c r="E63" s="102"/>
      <c r="F63" s="102"/>
      <c r="G63" s="17">
        <f>SUM(C63:$C$63)</f>
        <v>1.73</v>
      </c>
      <c r="H63" s="17">
        <f t="shared" si="2"/>
        <v>0.60789624999999969</v>
      </c>
    </row>
    <row r="64" spans="2:16" x14ac:dyDescent="0.25">
      <c r="B64" s="12">
        <v>52286</v>
      </c>
      <c r="C64" s="50"/>
      <c r="D64" s="102" t="s">
        <v>201</v>
      </c>
      <c r="E64" s="102"/>
      <c r="F64" s="102"/>
      <c r="G64" t="s">
        <v>202</v>
      </c>
      <c r="H64" s="17">
        <f t="shared" ref="H64:H75" si="3">$M$54</f>
        <v>0.58540624999999968</v>
      </c>
    </row>
    <row r="65" spans="2:8" x14ac:dyDescent="0.25">
      <c r="B65" s="12">
        <v>52651</v>
      </c>
      <c r="C65" s="50"/>
      <c r="D65" s="102" t="s">
        <v>201</v>
      </c>
      <c r="E65" s="102"/>
      <c r="F65" s="102"/>
      <c r="G65" t="s">
        <v>202</v>
      </c>
      <c r="H65" s="17">
        <f t="shared" si="3"/>
        <v>0.58540624999999968</v>
      </c>
    </row>
    <row r="66" spans="2:8" x14ac:dyDescent="0.25">
      <c r="B66" s="12">
        <v>53017</v>
      </c>
      <c r="C66" s="50"/>
      <c r="D66" s="102" t="s">
        <v>201</v>
      </c>
      <c r="E66" s="102"/>
      <c r="F66" s="102"/>
      <c r="G66" t="s">
        <v>202</v>
      </c>
      <c r="H66" s="17">
        <f t="shared" si="3"/>
        <v>0.58540624999999968</v>
      </c>
    </row>
    <row r="67" spans="2:8" x14ac:dyDescent="0.25">
      <c r="B67" s="12">
        <v>53382</v>
      </c>
      <c r="C67" s="50"/>
      <c r="D67" s="102" t="s">
        <v>201</v>
      </c>
      <c r="E67" s="102"/>
      <c r="F67" s="102"/>
      <c r="G67" t="s">
        <v>202</v>
      </c>
      <c r="H67" s="17">
        <f t="shared" si="3"/>
        <v>0.58540624999999968</v>
      </c>
    </row>
    <row r="68" spans="2:8" x14ac:dyDescent="0.25">
      <c r="B68" s="12">
        <v>53747</v>
      </c>
      <c r="C68" s="50"/>
      <c r="D68" s="102" t="s">
        <v>201</v>
      </c>
      <c r="E68" s="102"/>
      <c r="F68" s="102"/>
      <c r="G68" t="s">
        <v>202</v>
      </c>
      <c r="H68" s="17">
        <f t="shared" si="3"/>
        <v>0.58540624999999968</v>
      </c>
    </row>
    <row r="69" spans="2:8" x14ac:dyDescent="0.25">
      <c r="B69" s="12">
        <v>54112</v>
      </c>
      <c r="C69" s="50"/>
      <c r="D69" s="102" t="s">
        <v>201</v>
      </c>
      <c r="E69" s="102"/>
      <c r="F69" s="102"/>
      <c r="G69" t="s">
        <v>202</v>
      </c>
      <c r="H69" s="17">
        <f t="shared" si="3"/>
        <v>0.58540624999999968</v>
      </c>
    </row>
    <row r="70" spans="2:8" x14ac:dyDescent="0.25">
      <c r="B70" s="12">
        <v>54478</v>
      </c>
      <c r="C70" s="50"/>
      <c r="D70" s="102" t="s">
        <v>201</v>
      </c>
      <c r="E70" s="102"/>
      <c r="F70" s="102"/>
      <c r="G70" t="s">
        <v>202</v>
      </c>
      <c r="H70" s="17">
        <f t="shared" si="3"/>
        <v>0.58540624999999968</v>
      </c>
    </row>
    <row r="71" spans="2:8" x14ac:dyDescent="0.25">
      <c r="B71" s="12">
        <v>54843</v>
      </c>
      <c r="C71" s="50"/>
      <c r="D71" s="102" t="s">
        <v>201</v>
      </c>
      <c r="E71" s="102"/>
      <c r="F71" s="102"/>
      <c r="G71" t="s">
        <v>202</v>
      </c>
      <c r="H71" s="17">
        <f t="shared" si="3"/>
        <v>0.58540624999999968</v>
      </c>
    </row>
    <row r="72" spans="2:8" x14ac:dyDescent="0.25">
      <c r="B72" s="12">
        <v>55208</v>
      </c>
      <c r="C72" s="50"/>
      <c r="D72" s="102" t="s">
        <v>201</v>
      </c>
      <c r="E72" s="102"/>
      <c r="F72" s="102"/>
      <c r="G72" t="s">
        <v>202</v>
      </c>
      <c r="H72" s="17">
        <f t="shared" si="3"/>
        <v>0.58540624999999968</v>
      </c>
    </row>
    <row r="73" spans="2:8" x14ac:dyDescent="0.25">
      <c r="B73" s="12">
        <v>55573</v>
      </c>
      <c r="C73" s="50"/>
      <c r="D73" s="102" t="s">
        <v>201</v>
      </c>
      <c r="E73" s="102"/>
      <c r="F73" s="102"/>
      <c r="G73" t="s">
        <v>202</v>
      </c>
      <c r="H73" s="17">
        <f t="shared" si="3"/>
        <v>0.58540624999999968</v>
      </c>
    </row>
    <row r="74" spans="2:8" x14ac:dyDescent="0.25">
      <c r="B74" s="12">
        <v>55939</v>
      </c>
      <c r="C74" s="50"/>
      <c r="D74" s="102" t="s">
        <v>201</v>
      </c>
      <c r="E74" s="102"/>
      <c r="F74" s="102"/>
      <c r="G74" t="s">
        <v>202</v>
      </c>
      <c r="H74" s="17">
        <f t="shared" si="3"/>
        <v>0.58540624999999968</v>
      </c>
    </row>
    <row r="75" spans="2:8" x14ac:dyDescent="0.25">
      <c r="B75" s="12">
        <v>56304</v>
      </c>
      <c r="C75" s="50"/>
      <c r="D75" s="102" t="s">
        <v>201</v>
      </c>
      <c r="E75" s="102"/>
      <c r="F75" s="102"/>
      <c r="G75" t="s">
        <v>202</v>
      </c>
      <c r="H75" s="17">
        <f t="shared" si="3"/>
        <v>0.58540624999999968</v>
      </c>
    </row>
    <row r="76" spans="2:8" x14ac:dyDescent="0.25">
      <c r="B76" s="12">
        <v>45094</v>
      </c>
      <c r="C76" s="17">
        <v>0.56500000000000006</v>
      </c>
      <c r="D76" s="102" t="s">
        <v>28</v>
      </c>
      <c r="E76" s="102"/>
      <c r="F76" s="102"/>
      <c r="G76" s="17">
        <f>SUM(C76:$C$95)</f>
        <v>11.299999999999994</v>
      </c>
      <c r="H76" s="17">
        <f t="shared" ref="H76:H120" si="4">$O$38*G76</f>
        <v>0.14689999999999992</v>
      </c>
    </row>
    <row r="77" spans="2:8" x14ac:dyDescent="0.25">
      <c r="B77" s="12">
        <v>45460</v>
      </c>
      <c r="C77" s="17">
        <v>0.56500000000000006</v>
      </c>
      <c r="D77" s="102" t="s">
        <v>28</v>
      </c>
      <c r="E77" s="102"/>
      <c r="F77" s="102"/>
      <c r="G77" s="17">
        <f>SUM(C77:$C$95)</f>
        <v>10.734999999999994</v>
      </c>
      <c r="H77" s="17">
        <f t="shared" si="4"/>
        <v>0.13955499999999993</v>
      </c>
    </row>
    <row r="78" spans="2:8" x14ac:dyDescent="0.25">
      <c r="B78" s="12">
        <v>45825</v>
      </c>
      <c r="C78" s="17">
        <v>0.56499999999999995</v>
      </c>
      <c r="D78" s="102" t="s">
        <v>28</v>
      </c>
      <c r="E78" s="102"/>
      <c r="F78" s="102"/>
      <c r="G78" s="17">
        <f>SUM(C78:$C$95)</f>
        <v>10.169999999999995</v>
      </c>
      <c r="H78" s="17">
        <f t="shared" si="4"/>
        <v>0.13220999999999991</v>
      </c>
    </row>
    <row r="79" spans="2:8" x14ac:dyDescent="0.25">
      <c r="B79" s="12">
        <v>46190</v>
      </c>
      <c r="C79" s="17">
        <v>0.56499999999999995</v>
      </c>
      <c r="D79" s="102" t="s">
        <v>28</v>
      </c>
      <c r="E79" s="102"/>
      <c r="F79" s="102"/>
      <c r="G79" s="17">
        <f>SUM(C79:$C$95)</f>
        <v>9.6049999999999951</v>
      </c>
      <c r="H79" s="17">
        <f t="shared" si="4"/>
        <v>0.12486499999999993</v>
      </c>
    </row>
    <row r="80" spans="2:8" x14ac:dyDescent="0.25">
      <c r="B80" s="12">
        <v>46555</v>
      </c>
      <c r="C80" s="17">
        <v>0.56499999999999995</v>
      </c>
      <c r="D80" s="102" t="s">
        <v>28</v>
      </c>
      <c r="E80" s="102"/>
      <c r="F80" s="102"/>
      <c r="G80" s="17">
        <f>SUM(C80:$C$95)</f>
        <v>9.0399999999999956</v>
      </c>
      <c r="H80" s="17">
        <f t="shared" si="4"/>
        <v>0.11751999999999994</v>
      </c>
    </row>
    <row r="81" spans="2:8" x14ac:dyDescent="0.25">
      <c r="B81" s="12">
        <v>46921</v>
      </c>
      <c r="C81" s="17">
        <v>0.56499999999999995</v>
      </c>
      <c r="D81" s="102" t="s">
        <v>28</v>
      </c>
      <c r="E81" s="102"/>
      <c r="F81" s="102"/>
      <c r="G81" s="17">
        <f>SUM(C81:$C$95)</f>
        <v>8.4749999999999961</v>
      </c>
      <c r="H81" s="17">
        <f t="shared" si="4"/>
        <v>0.11017499999999994</v>
      </c>
    </row>
    <row r="82" spans="2:8" x14ac:dyDescent="0.25">
      <c r="B82" s="12">
        <v>47286</v>
      </c>
      <c r="C82" s="17">
        <v>0.56499999999999995</v>
      </c>
      <c r="D82" s="102" t="s">
        <v>28</v>
      </c>
      <c r="E82" s="102"/>
      <c r="F82" s="102"/>
      <c r="G82" s="17">
        <f>SUM(C82:$C$95)</f>
        <v>7.9099999999999966</v>
      </c>
      <c r="H82" s="17">
        <f t="shared" si="4"/>
        <v>0.10282999999999995</v>
      </c>
    </row>
    <row r="83" spans="2:8" x14ac:dyDescent="0.25">
      <c r="B83" s="12">
        <v>47651</v>
      </c>
      <c r="C83" s="17">
        <v>0.56499999999999995</v>
      </c>
      <c r="D83" s="102" t="s">
        <v>28</v>
      </c>
      <c r="E83" s="102"/>
      <c r="F83" s="102"/>
      <c r="G83" s="17">
        <f>SUM(C83:$C$95)</f>
        <v>7.3449999999999971</v>
      </c>
      <c r="H83" s="17">
        <f t="shared" si="4"/>
        <v>9.5484999999999959E-2</v>
      </c>
    </row>
    <row r="84" spans="2:8" x14ac:dyDescent="0.25">
      <c r="B84" s="12">
        <v>48016</v>
      </c>
      <c r="C84" s="17">
        <v>0.56499999999999995</v>
      </c>
      <c r="D84" s="102" t="s">
        <v>28</v>
      </c>
      <c r="E84" s="102"/>
      <c r="F84" s="102"/>
      <c r="G84" s="17">
        <f>SUM(C84:$C$95)</f>
        <v>6.7799999999999976</v>
      </c>
      <c r="H84" s="17">
        <f t="shared" si="4"/>
        <v>8.8139999999999968E-2</v>
      </c>
    </row>
    <row r="85" spans="2:8" x14ac:dyDescent="0.25">
      <c r="B85" s="12">
        <v>48382</v>
      </c>
      <c r="C85" s="17">
        <v>0.56499999999999995</v>
      </c>
      <c r="D85" s="102" t="s">
        <v>28</v>
      </c>
      <c r="E85" s="102"/>
      <c r="F85" s="102"/>
      <c r="G85" s="17">
        <f>SUM(C85:$C$95)</f>
        <v>6.2149999999999981</v>
      </c>
      <c r="H85" s="17">
        <f t="shared" si="4"/>
        <v>8.0794999999999978E-2</v>
      </c>
    </row>
    <row r="86" spans="2:8" x14ac:dyDescent="0.25">
      <c r="B86" s="12">
        <v>48747</v>
      </c>
      <c r="C86" s="17">
        <v>0.56499999999999995</v>
      </c>
      <c r="D86" s="102" t="s">
        <v>28</v>
      </c>
      <c r="E86" s="102"/>
      <c r="F86" s="102"/>
      <c r="G86" s="17">
        <f>SUM(C86:$C$95)</f>
        <v>5.6499999999999986</v>
      </c>
      <c r="H86" s="17">
        <f t="shared" si="4"/>
        <v>7.3449999999999974E-2</v>
      </c>
    </row>
    <row r="87" spans="2:8" x14ac:dyDescent="0.25">
      <c r="B87" s="12">
        <v>49112</v>
      </c>
      <c r="C87" s="17">
        <v>0.56499999999999995</v>
      </c>
      <c r="D87" s="102" t="s">
        <v>28</v>
      </c>
      <c r="E87" s="102"/>
      <c r="F87" s="102"/>
      <c r="G87" s="17">
        <f>SUM(C87:$C$95)</f>
        <v>5.0849999999999991</v>
      </c>
      <c r="H87" s="17">
        <f t="shared" si="4"/>
        <v>6.6104999999999983E-2</v>
      </c>
    </row>
    <row r="88" spans="2:8" x14ac:dyDescent="0.25">
      <c r="B88" s="12">
        <v>49477</v>
      </c>
      <c r="C88" s="17">
        <v>0.56499999999999995</v>
      </c>
      <c r="D88" s="102" t="s">
        <v>28</v>
      </c>
      <c r="E88" s="102"/>
      <c r="F88" s="102"/>
      <c r="G88" s="17">
        <f>SUM(C88:$C$95)</f>
        <v>4.5199999999999996</v>
      </c>
      <c r="H88" s="17">
        <f t="shared" si="4"/>
        <v>5.8759999999999993E-2</v>
      </c>
    </row>
    <row r="89" spans="2:8" x14ac:dyDescent="0.25">
      <c r="B89" s="12">
        <v>49843</v>
      </c>
      <c r="C89" s="17">
        <v>0.56499999999999995</v>
      </c>
      <c r="D89" s="102" t="s">
        <v>28</v>
      </c>
      <c r="E89" s="102"/>
      <c r="F89" s="102"/>
      <c r="G89" s="17">
        <f>SUM(C89:$C$95)</f>
        <v>3.9549999999999996</v>
      </c>
      <c r="H89" s="17">
        <f t="shared" si="4"/>
        <v>5.1414999999999995E-2</v>
      </c>
    </row>
    <row r="90" spans="2:8" x14ac:dyDescent="0.25">
      <c r="B90" s="12">
        <v>50208</v>
      </c>
      <c r="C90" s="17">
        <v>0.56499999999999995</v>
      </c>
      <c r="D90" s="102" t="s">
        <v>28</v>
      </c>
      <c r="E90" s="102"/>
      <c r="F90" s="102"/>
      <c r="G90" s="17">
        <f>SUM(C90:$C$95)</f>
        <v>3.3899999999999997</v>
      </c>
      <c r="H90" s="17">
        <f t="shared" si="4"/>
        <v>4.4069999999999991E-2</v>
      </c>
    </row>
    <row r="91" spans="2:8" x14ac:dyDescent="0.25">
      <c r="B91" s="12">
        <v>50573</v>
      </c>
      <c r="C91" s="17">
        <v>0.56499999999999995</v>
      </c>
      <c r="D91" s="102" t="s">
        <v>28</v>
      </c>
      <c r="E91" s="102"/>
      <c r="F91" s="102"/>
      <c r="G91" s="17">
        <f>SUM(C91:$C$95)</f>
        <v>2.8249999999999997</v>
      </c>
      <c r="H91" s="17">
        <f t="shared" si="4"/>
        <v>3.6724999999999994E-2</v>
      </c>
    </row>
    <row r="92" spans="2:8" x14ac:dyDescent="0.25">
      <c r="B92" s="12">
        <v>50938</v>
      </c>
      <c r="C92" s="17">
        <v>0.56499999999999995</v>
      </c>
      <c r="D92" s="102" t="s">
        <v>28</v>
      </c>
      <c r="E92" s="102"/>
      <c r="F92" s="102"/>
      <c r="G92" s="17">
        <f>SUM(C92:$C$95)</f>
        <v>2.2599999999999998</v>
      </c>
      <c r="H92" s="17">
        <f t="shared" si="4"/>
        <v>2.9379999999999996E-2</v>
      </c>
    </row>
    <row r="93" spans="2:8" x14ac:dyDescent="0.25">
      <c r="B93" s="12">
        <v>51304</v>
      </c>
      <c r="C93" s="17">
        <v>0.56499999999999995</v>
      </c>
      <c r="D93" s="102" t="s">
        <v>28</v>
      </c>
      <c r="E93" s="102"/>
      <c r="F93" s="102"/>
      <c r="G93" s="17">
        <f>SUM(C93:$C$95)</f>
        <v>1.6949999999999998</v>
      </c>
      <c r="H93" s="17">
        <f t="shared" si="4"/>
        <v>2.2034999999999996E-2</v>
      </c>
    </row>
    <row r="94" spans="2:8" x14ac:dyDescent="0.25">
      <c r="B94" s="12">
        <v>51669</v>
      </c>
      <c r="C94" s="17">
        <v>0.56499999999999995</v>
      </c>
      <c r="D94" s="102" t="s">
        <v>28</v>
      </c>
      <c r="E94" s="102"/>
      <c r="F94" s="102"/>
      <c r="G94" s="17">
        <f>SUM(C94:$C$95)</f>
        <v>1.1299999999999999</v>
      </c>
      <c r="H94" s="17">
        <f t="shared" si="4"/>
        <v>1.4689999999999998E-2</v>
      </c>
    </row>
    <row r="95" spans="2:8" x14ac:dyDescent="0.25">
      <c r="B95" s="12">
        <v>52034</v>
      </c>
      <c r="C95" s="17">
        <v>0.56499999999999995</v>
      </c>
      <c r="D95" s="102" t="s">
        <v>28</v>
      </c>
      <c r="E95" s="102"/>
      <c r="F95" s="102"/>
      <c r="G95" s="17">
        <f>SUM(C95:$C$95)</f>
        <v>0.56499999999999995</v>
      </c>
      <c r="H95" s="17">
        <f t="shared" si="4"/>
        <v>7.3449999999999991E-3</v>
      </c>
    </row>
    <row r="96" spans="2:8" x14ac:dyDescent="0.25">
      <c r="B96" s="12">
        <v>49053</v>
      </c>
      <c r="C96" s="17">
        <v>2.5</v>
      </c>
      <c r="D96" s="102" t="s">
        <v>21</v>
      </c>
      <c r="E96" s="102"/>
      <c r="F96" s="102"/>
      <c r="G96" s="17">
        <f>SUM(C96:$C$105)</f>
        <v>25</v>
      </c>
      <c r="H96" s="17">
        <f t="shared" si="4"/>
        <v>0.32500000000000001</v>
      </c>
    </row>
    <row r="97" spans="2:8" x14ac:dyDescent="0.25">
      <c r="B97" s="12">
        <v>49418</v>
      </c>
      <c r="C97" s="17">
        <v>2.5</v>
      </c>
      <c r="D97" s="102" t="s">
        <v>21</v>
      </c>
      <c r="E97" s="102"/>
      <c r="F97" s="102"/>
      <c r="G97" s="17">
        <f>SUM(C97:$C$105)</f>
        <v>22.5</v>
      </c>
      <c r="H97" s="17">
        <f t="shared" si="4"/>
        <v>0.29249999999999998</v>
      </c>
    </row>
    <row r="98" spans="2:8" x14ac:dyDescent="0.25">
      <c r="B98" s="12">
        <v>49784</v>
      </c>
      <c r="C98" s="17">
        <v>2.5</v>
      </c>
      <c r="D98" s="102" t="s">
        <v>21</v>
      </c>
      <c r="E98" s="102"/>
      <c r="F98" s="102"/>
      <c r="G98" s="17">
        <f>SUM(C98:$C$105)</f>
        <v>20</v>
      </c>
      <c r="H98" s="17">
        <f t="shared" si="4"/>
        <v>0.26</v>
      </c>
    </row>
    <row r="99" spans="2:8" x14ac:dyDescent="0.25">
      <c r="B99" s="12">
        <v>50149</v>
      </c>
      <c r="C99" s="17">
        <v>2.5</v>
      </c>
      <c r="D99" s="102" t="s">
        <v>21</v>
      </c>
      <c r="E99" s="102"/>
      <c r="F99" s="102"/>
      <c r="G99" s="17">
        <f>SUM(C99:$C$105)</f>
        <v>17.5</v>
      </c>
      <c r="H99" s="17">
        <f t="shared" si="4"/>
        <v>0.22749999999999998</v>
      </c>
    </row>
    <row r="100" spans="2:8" x14ac:dyDescent="0.25">
      <c r="B100" s="12">
        <v>50514</v>
      </c>
      <c r="C100" s="17">
        <v>2.5</v>
      </c>
      <c r="D100" s="102" t="s">
        <v>21</v>
      </c>
      <c r="E100" s="102"/>
      <c r="F100" s="102"/>
      <c r="G100" s="17">
        <f>SUM(C100:$C$105)</f>
        <v>15</v>
      </c>
      <c r="H100" s="17">
        <f t="shared" si="4"/>
        <v>0.19499999999999998</v>
      </c>
    </row>
    <row r="101" spans="2:8" x14ac:dyDescent="0.25">
      <c r="B101" s="12">
        <v>50879</v>
      </c>
      <c r="C101" s="17">
        <v>2.5</v>
      </c>
      <c r="D101" s="102" t="s">
        <v>21</v>
      </c>
      <c r="E101" s="102"/>
      <c r="F101" s="102"/>
      <c r="G101" s="17">
        <f>SUM(C101:$C$105)</f>
        <v>12.5</v>
      </c>
      <c r="H101" s="17">
        <f t="shared" si="4"/>
        <v>0.16250000000000001</v>
      </c>
    </row>
    <row r="102" spans="2:8" x14ac:dyDescent="0.25">
      <c r="B102" s="12">
        <v>52340</v>
      </c>
      <c r="C102" s="17">
        <v>2.5</v>
      </c>
      <c r="D102" s="102" t="s">
        <v>21</v>
      </c>
      <c r="E102" s="102"/>
      <c r="F102" s="102"/>
      <c r="G102" s="17">
        <f>SUM(C102:$C$105)</f>
        <v>10</v>
      </c>
      <c r="H102" s="17">
        <f t="shared" si="4"/>
        <v>0.13</v>
      </c>
    </row>
    <row r="103" spans="2:8" x14ac:dyDescent="0.25">
      <c r="B103" s="12">
        <v>52706</v>
      </c>
      <c r="C103" s="17">
        <v>2.5</v>
      </c>
      <c r="D103" s="102" t="s">
        <v>21</v>
      </c>
      <c r="E103" s="102"/>
      <c r="F103" s="102"/>
      <c r="G103" s="17">
        <f>SUM(C103:$C$105)</f>
        <v>7.5</v>
      </c>
      <c r="H103" s="17">
        <f t="shared" si="4"/>
        <v>9.7499999999999989E-2</v>
      </c>
    </row>
    <row r="104" spans="2:8" x14ac:dyDescent="0.25">
      <c r="B104" s="12">
        <v>53071</v>
      </c>
      <c r="C104" s="17">
        <v>2.5</v>
      </c>
      <c r="D104" s="102" t="s">
        <v>21</v>
      </c>
      <c r="E104" s="102"/>
      <c r="F104" s="102"/>
      <c r="G104" s="17">
        <f>SUM(C104:$C$105)</f>
        <v>5</v>
      </c>
      <c r="H104" s="17">
        <f t="shared" si="4"/>
        <v>6.5000000000000002E-2</v>
      </c>
    </row>
    <row r="105" spans="2:8" x14ac:dyDescent="0.25">
      <c r="B105" s="12">
        <v>53436</v>
      </c>
      <c r="C105" s="17">
        <v>2.5</v>
      </c>
      <c r="D105" s="102" t="s">
        <v>21</v>
      </c>
      <c r="E105" s="102"/>
      <c r="F105" s="102"/>
      <c r="G105" s="17">
        <f>SUM(C105:$C$105)</f>
        <v>2.5</v>
      </c>
      <c r="H105" s="17">
        <f t="shared" si="4"/>
        <v>3.2500000000000001E-2</v>
      </c>
    </row>
    <row r="106" spans="2:8" x14ac:dyDescent="0.25">
      <c r="B106" s="12">
        <v>52948</v>
      </c>
      <c r="C106" s="17">
        <v>2.3333333333333335</v>
      </c>
      <c r="D106" s="102" t="s">
        <v>29</v>
      </c>
      <c r="E106" s="102"/>
      <c r="F106" s="102"/>
      <c r="G106" s="17">
        <f>SUM(C106:$C$108)</f>
        <v>7</v>
      </c>
      <c r="H106" s="17">
        <f t="shared" si="4"/>
        <v>9.0999999999999998E-2</v>
      </c>
    </row>
    <row r="107" spans="2:8" x14ac:dyDescent="0.25">
      <c r="B107" s="12">
        <v>53313</v>
      </c>
      <c r="C107" s="17">
        <v>2.3333333333333335</v>
      </c>
      <c r="D107" s="102" t="s">
        <v>29</v>
      </c>
      <c r="E107" s="102"/>
      <c r="F107" s="102"/>
      <c r="G107" s="17">
        <f>SUM(C107:$C$108)</f>
        <v>4.666666666666667</v>
      </c>
      <c r="H107" s="17">
        <f t="shared" si="4"/>
        <v>6.0666666666666667E-2</v>
      </c>
    </row>
    <row r="108" spans="2:8" x14ac:dyDescent="0.25">
      <c r="B108" s="12">
        <v>53678</v>
      </c>
      <c r="C108" s="17">
        <v>2.3333333333333335</v>
      </c>
      <c r="D108" s="102" t="s">
        <v>29</v>
      </c>
      <c r="E108" s="102"/>
      <c r="F108" s="102"/>
      <c r="G108" s="17">
        <f>SUM(C108:$C$108)</f>
        <v>2.3333333333333335</v>
      </c>
      <c r="H108" s="17">
        <f t="shared" si="4"/>
        <v>3.0333333333333334E-2</v>
      </c>
    </row>
    <row r="109" spans="2:8" x14ac:dyDescent="0.25">
      <c r="B109" s="11">
        <v>54788</v>
      </c>
      <c r="C109" s="17">
        <v>4.0999999999999996</v>
      </c>
      <c r="D109" s="102" t="s">
        <v>31</v>
      </c>
      <c r="E109" s="102"/>
      <c r="F109" s="102"/>
      <c r="G109" s="17">
        <f>SUM(C109:$C$111)</f>
        <v>12.299999999999999</v>
      </c>
      <c r="H109" s="17">
        <f t="shared" si="4"/>
        <v>0.15989999999999999</v>
      </c>
    </row>
    <row r="110" spans="2:8" x14ac:dyDescent="0.25">
      <c r="B110" s="11">
        <v>55153</v>
      </c>
      <c r="C110" s="17">
        <v>4.0999999999999996</v>
      </c>
      <c r="D110" s="102" t="s">
        <v>31</v>
      </c>
      <c r="E110" s="102"/>
      <c r="F110" s="102"/>
      <c r="G110" s="17">
        <f>SUM(C110:$C$111)</f>
        <v>8.1999999999999993</v>
      </c>
      <c r="H110" s="17">
        <f t="shared" si="4"/>
        <v>0.10659999999999999</v>
      </c>
    </row>
    <row r="111" spans="2:8" x14ac:dyDescent="0.25">
      <c r="B111" s="11">
        <v>55518</v>
      </c>
      <c r="C111" s="17">
        <v>4.0999999999999996</v>
      </c>
      <c r="D111" s="102" t="s">
        <v>31</v>
      </c>
      <c r="E111" s="102"/>
      <c r="F111" s="102"/>
      <c r="G111" s="17">
        <f>SUM(C111:$C$111)</f>
        <v>4.0999999999999996</v>
      </c>
      <c r="H111" s="17">
        <f t="shared" si="4"/>
        <v>5.3299999999999993E-2</v>
      </c>
    </row>
    <row r="112" spans="2:8" x14ac:dyDescent="0.25">
      <c r="B112" s="11">
        <v>53770</v>
      </c>
      <c r="C112" s="4">
        <v>5.9</v>
      </c>
      <c r="D112" s="102" t="s">
        <v>32</v>
      </c>
      <c r="E112" s="102"/>
      <c r="F112" s="102"/>
      <c r="G112" s="17">
        <f>C112</f>
        <v>5.9</v>
      </c>
      <c r="H112" s="17">
        <f t="shared" si="4"/>
        <v>7.6700000000000004E-2</v>
      </c>
    </row>
    <row r="113" spans="2:8" x14ac:dyDescent="0.25">
      <c r="B113" s="11">
        <v>51601</v>
      </c>
      <c r="C113" s="4">
        <v>3.3</v>
      </c>
      <c r="D113" s="102" t="s">
        <v>32</v>
      </c>
      <c r="E113" s="102"/>
      <c r="F113" s="102"/>
      <c r="G113" s="17">
        <f t="shared" ref="G113:G126" si="5">C113</f>
        <v>3.3</v>
      </c>
      <c r="H113" s="17">
        <f t="shared" si="4"/>
        <v>4.2899999999999994E-2</v>
      </c>
    </row>
    <row r="114" spans="2:8" x14ac:dyDescent="0.25">
      <c r="B114" s="11">
        <v>51996</v>
      </c>
      <c r="C114" s="4">
        <v>4.2</v>
      </c>
      <c r="D114" s="102" t="s">
        <v>32</v>
      </c>
      <c r="E114" s="102"/>
      <c r="F114" s="102"/>
      <c r="G114" s="17">
        <f t="shared" si="5"/>
        <v>4.2</v>
      </c>
      <c r="H114" s="17">
        <f t="shared" si="4"/>
        <v>5.4600000000000003E-2</v>
      </c>
    </row>
    <row r="115" spans="2:8" x14ac:dyDescent="0.25">
      <c r="B115" s="11">
        <v>51315</v>
      </c>
      <c r="C115" s="4">
        <v>1</v>
      </c>
      <c r="D115" s="102" t="s">
        <v>32</v>
      </c>
      <c r="E115" s="102"/>
      <c r="F115" s="102"/>
      <c r="G115" s="17">
        <f t="shared" si="5"/>
        <v>1</v>
      </c>
      <c r="H115" s="17">
        <f t="shared" si="4"/>
        <v>1.2999999999999999E-2</v>
      </c>
    </row>
    <row r="116" spans="2:8" x14ac:dyDescent="0.25">
      <c r="B116" s="11">
        <v>52262</v>
      </c>
      <c r="C116" s="4">
        <v>2</v>
      </c>
      <c r="D116" s="102" t="s">
        <v>32</v>
      </c>
      <c r="E116" s="102"/>
      <c r="F116" s="102"/>
      <c r="G116" s="17">
        <f t="shared" si="5"/>
        <v>2</v>
      </c>
      <c r="H116" s="17">
        <f t="shared" si="4"/>
        <v>2.5999999999999999E-2</v>
      </c>
    </row>
    <row r="117" spans="2:8" x14ac:dyDescent="0.25">
      <c r="B117" s="11">
        <v>52290</v>
      </c>
      <c r="C117" s="4">
        <v>1.4</v>
      </c>
      <c r="D117" s="102" t="s">
        <v>32</v>
      </c>
      <c r="E117" s="102"/>
      <c r="F117" s="102"/>
      <c r="G117" s="17">
        <f t="shared" si="5"/>
        <v>1.4</v>
      </c>
      <c r="H117" s="17">
        <f t="shared" si="4"/>
        <v>1.8199999999999997E-2</v>
      </c>
    </row>
    <row r="118" spans="2:8" x14ac:dyDescent="0.25">
      <c r="B118" s="11">
        <v>52655</v>
      </c>
      <c r="C118" s="4">
        <v>1.4</v>
      </c>
      <c r="D118" s="102" t="s">
        <v>32</v>
      </c>
      <c r="E118" s="102"/>
      <c r="F118" s="102"/>
      <c r="G118" s="17">
        <f t="shared" si="5"/>
        <v>1.4</v>
      </c>
      <c r="H118" s="17">
        <f t="shared" si="4"/>
        <v>1.8199999999999997E-2</v>
      </c>
    </row>
    <row r="119" spans="2:8" x14ac:dyDescent="0.25">
      <c r="B119" s="11">
        <v>48334</v>
      </c>
      <c r="C119" s="4">
        <v>2.8</v>
      </c>
      <c r="D119" s="102" t="s">
        <v>32</v>
      </c>
      <c r="E119" s="102"/>
      <c r="F119" s="102"/>
      <c r="G119" s="17">
        <f t="shared" si="5"/>
        <v>2.8</v>
      </c>
      <c r="H119" s="17">
        <f t="shared" si="4"/>
        <v>3.6399999999999995E-2</v>
      </c>
    </row>
    <row r="120" spans="2:8" x14ac:dyDescent="0.25">
      <c r="B120" s="11">
        <v>52368</v>
      </c>
      <c r="C120" s="4">
        <v>4.2</v>
      </c>
      <c r="D120" s="102" t="s">
        <v>32</v>
      </c>
      <c r="E120" s="102"/>
      <c r="F120" s="102"/>
      <c r="G120" s="17">
        <f t="shared" si="5"/>
        <v>4.2</v>
      </c>
      <c r="H120" s="17">
        <f t="shared" si="4"/>
        <v>5.4600000000000003E-2</v>
      </c>
    </row>
    <row r="121" spans="2:8" x14ac:dyDescent="0.25">
      <c r="B121" s="11">
        <v>53138</v>
      </c>
      <c r="C121" s="4">
        <v>3.3</v>
      </c>
      <c r="D121" s="102" t="s">
        <v>32</v>
      </c>
      <c r="E121" s="102"/>
      <c r="F121" s="102"/>
      <c r="G121" s="17">
        <f t="shared" si="5"/>
        <v>3.3</v>
      </c>
      <c r="H121" s="17">
        <f t="shared" ref="H121:H126" si="6">$O$38*G121</f>
        <v>4.2899999999999994E-2</v>
      </c>
    </row>
    <row r="122" spans="2:8" x14ac:dyDescent="0.25">
      <c r="B122" s="11">
        <v>54270</v>
      </c>
      <c r="C122" s="4">
        <v>2.5</v>
      </c>
      <c r="D122" s="102" t="s">
        <v>32</v>
      </c>
      <c r="E122" s="102"/>
      <c r="F122" s="102"/>
      <c r="G122" s="17">
        <f t="shared" si="5"/>
        <v>2.5</v>
      </c>
      <c r="H122" s="17">
        <f t="shared" si="6"/>
        <v>3.2500000000000001E-2</v>
      </c>
    </row>
    <row r="123" spans="2:8" x14ac:dyDescent="0.25">
      <c r="B123" s="11">
        <v>55140</v>
      </c>
      <c r="C123" s="4">
        <v>0.5</v>
      </c>
      <c r="D123" s="102" t="s">
        <v>32</v>
      </c>
      <c r="E123" s="102"/>
      <c r="F123" s="102"/>
      <c r="G123" s="17">
        <f t="shared" si="5"/>
        <v>0.5</v>
      </c>
      <c r="H123" s="17">
        <f t="shared" si="6"/>
        <v>6.4999999999999997E-3</v>
      </c>
    </row>
    <row r="124" spans="2:8" x14ac:dyDescent="0.25">
      <c r="B124" s="11">
        <v>56367</v>
      </c>
      <c r="C124" s="4">
        <v>6.3</v>
      </c>
      <c r="D124" s="102" t="s">
        <v>32</v>
      </c>
      <c r="E124" s="102"/>
      <c r="F124" s="102"/>
      <c r="G124" s="17">
        <f t="shared" si="5"/>
        <v>6.3</v>
      </c>
      <c r="H124" s="17">
        <f t="shared" si="6"/>
        <v>8.1900000000000001E-2</v>
      </c>
    </row>
    <row r="125" spans="2:8" x14ac:dyDescent="0.25">
      <c r="B125" s="11">
        <v>56074</v>
      </c>
      <c r="C125" s="4">
        <v>1</v>
      </c>
      <c r="D125" s="102" t="s">
        <v>32</v>
      </c>
      <c r="E125" s="102"/>
      <c r="F125" s="102"/>
      <c r="G125" s="17">
        <f t="shared" si="5"/>
        <v>1</v>
      </c>
      <c r="H125" s="17">
        <f t="shared" si="6"/>
        <v>1.2999999999999999E-2</v>
      </c>
    </row>
    <row r="126" spans="2:8" x14ac:dyDescent="0.25">
      <c r="B126" s="11">
        <v>56110</v>
      </c>
      <c r="C126" s="4">
        <v>1</v>
      </c>
      <c r="D126" s="102" t="s">
        <v>32</v>
      </c>
      <c r="E126" s="102"/>
      <c r="F126" s="102"/>
      <c r="G126" s="17">
        <f t="shared" si="5"/>
        <v>1</v>
      </c>
      <c r="H126" s="17">
        <f t="shared" si="6"/>
        <v>1.2999999999999999E-2</v>
      </c>
    </row>
    <row r="128" spans="2:8" x14ac:dyDescent="0.25">
      <c r="H128" s="16"/>
    </row>
    <row r="130" spans="4:8" x14ac:dyDescent="0.25">
      <c r="G130" s="17"/>
      <c r="H130" s="17">
        <f>SUM(H44:H126)</f>
        <v>27.818049999999985</v>
      </c>
    </row>
    <row r="133" spans="4:8" x14ac:dyDescent="0.25">
      <c r="D133" s="49"/>
      <c r="E133" s="49"/>
      <c r="F133" s="49"/>
    </row>
    <row r="137" spans="4:8" ht="15" customHeight="1" x14ac:dyDescent="0.25"/>
    <row r="139" spans="4:8" ht="15" customHeight="1" x14ac:dyDescent="0.25"/>
    <row r="153" spans="2:9" x14ac:dyDescent="0.25">
      <c r="B153" s="55"/>
      <c r="C153" s="54"/>
      <c r="D153" s="54"/>
      <c r="E153" s="54"/>
    </row>
    <row r="154" spans="2:9" x14ac:dyDescent="0.25">
      <c r="C154" s="50"/>
      <c r="D154" s="51"/>
      <c r="E154" s="52"/>
      <c r="H154" s="12"/>
      <c r="I154" s="17"/>
    </row>
    <row r="155" spans="2:9" x14ac:dyDescent="0.25">
      <c r="C155" s="50"/>
      <c r="D155" s="51"/>
      <c r="E155" s="52"/>
      <c r="H155" s="12"/>
      <c r="I155" s="17"/>
    </row>
    <row r="156" spans="2:9" x14ac:dyDescent="0.25">
      <c r="C156" s="50"/>
      <c r="D156" s="51"/>
      <c r="E156" s="52"/>
      <c r="H156" s="12"/>
      <c r="I156" s="17"/>
    </row>
    <row r="157" spans="2:9" x14ac:dyDescent="0.25">
      <c r="C157" s="50"/>
      <c r="D157" s="51"/>
      <c r="E157" s="52"/>
      <c r="H157" s="12"/>
      <c r="I157" s="17"/>
    </row>
    <row r="158" spans="2:9" x14ac:dyDescent="0.25">
      <c r="C158" s="50"/>
      <c r="D158" s="51"/>
      <c r="E158" s="52"/>
      <c r="H158" s="12"/>
      <c r="I158" s="17"/>
    </row>
    <row r="159" spans="2:9" x14ac:dyDescent="0.25">
      <c r="C159" s="50"/>
      <c r="D159" s="51"/>
      <c r="E159" s="52"/>
      <c r="H159" s="12"/>
      <c r="I159" s="17"/>
    </row>
    <row r="160" spans="2:9" x14ac:dyDescent="0.25">
      <c r="C160" s="50"/>
      <c r="D160" s="51"/>
      <c r="E160" s="52"/>
      <c r="H160" s="12"/>
      <c r="I160" s="17"/>
    </row>
    <row r="161" spans="3:9" x14ac:dyDescent="0.25">
      <c r="C161" s="50"/>
      <c r="D161" s="51"/>
      <c r="E161" s="52"/>
      <c r="H161" s="12"/>
      <c r="I161" s="17"/>
    </row>
    <row r="162" spans="3:9" x14ac:dyDescent="0.25">
      <c r="C162" s="50"/>
      <c r="D162" s="51"/>
      <c r="E162" s="52"/>
      <c r="H162" s="11"/>
      <c r="I162" s="4"/>
    </row>
    <row r="163" spans="3:9" x14ac:dyDescent="0.25">
      <c r="C163" s="50"/>
      <c r="D163" s="51"/>
      <c r="E163" s="52"/>
      <c r="H163" s="12"/>
      <c r="I163" s="17"/>
    </row>
    <row r="164" spans="3:9" x14ac:dyDescent="0.25">
      <c r="C164" s="50"/>
      <c r="D164" s="51"/>
      <c r="E164" s="52"/>
      <c r="H164" s="12"/>
      <c r="I164" s="17"/>
    </row>
    <row r="165" spans="3:9" x14ac:dyDescent="0.25">
      <c r="C165" s="50"/>
      <c r="D165" s="51"/>
      <c r="E165" s="52"/>
      <c r="H165" s="12"/>
      <c r="I165" s="17"/>
    </row>
    <row r="166" spans="3:9" x14ac:dyDescent="0.25">
      <c r="C166" s="50"/>
      <c r="D166" s="51"/>
      <c r="E166" s="52"/>
      <c r="H166" s="12"/>
      <c r="I166" s="17"/>
    </row>
    <row r="167" spans="3:9" x14ac:dyDescent="0.25">
      <c r="C167" s="50"/>
      <c r="D167" s="51"/>
      <c r="E167" s="52"/>
      <c r="H167" s="12"/>
      <c r="I167" s="17"/>
    </row>
    <row r="168" spans="3:9" x14ac:dyDescent="0.25">
      <c r="C168" s="50"/>
      <c r="D168" s="51"/>
      <c r="E168" s="52"/>
      <c r="H168" s="12"/>
      <c r="I168" s="17"/>
    </row>
    <row r="169" spans="3:9" x14ac:dyDescent="0.25">
      <c r="C169" s="50"/>
      <c r="D169" s="51"/>
      <c r="E169" s="52"/>
      <c r="H169" s="12"/>
      <c r="I169" s="17"/>
    </row>
    <row r="170" spans="3:9" x14ac:dyDescent="0.25">
      <c r="C170" s="50"/>
      <c r="D170" s="51"/>
      <c r="E170" s="52"/>
      <c r="H170" s="12"/>
      <c r="I170" s="17"/>
    </row>
    <row r="171" spans="3:9" x14ac:dyDescent="0.25">
      <c r="C171" s="50"/>
      <c r="D171" s="51"/>
      <c r="E171" s="52"/>
      <c r="H171" s="12"/>
      <c r="I171" s="17"/>
    </row>
    <row r="172" spans="3:9" x14ac:dyDescent="0.25">
      <c r="C172" s="50"/>
      <c r="D172" s="51"/>
      <c r="E172" s="52"/>
      <c r="H172" s="12"/>
      <c r="I172" s="17"/>
    </row>
    <row r="173" spans="3:9" x14ac:dyDescent="0.25">
      <c r="C173" s="50"/>
      <c r="D173" s="51"/>
      <c r="E173" s="52"/>
      <c r="H173" s="12"/>
      <c r="I173" s="17"/>
    </row>
    <row r="174" spans="3:9" x14ac:dyDescent="0.25">
      <c r="C174" s="50"/>
      <c r="D174" s="51"/>
      <c r="E174" s="52"/>
      <c r="H174" s="12"/>
      <c r="I174" s="17"/>
    </row>
    <row r="175" spans="3:9" x14ac:dyDescent="0.25">
      <c r="C175" s="50"/>
      <c r="D175" s="51"/>
      <c r="E175" s="52"/>
      <c r="H175" s="12"/>
      <c r="I175" s="17"/>
    </row>
    <row r="176" spans="3:9" x14ac:dyDescent="0.25">
      <c r="C176" s="50"/>
      <c r="D176" s="51"/>
      <c r="E176" s="52"/>
      <c r="H176" s="12"/>
      <c r="I176" s="17"/>
    </row>
    <row r="177" spans="3:9" x14ac:dyDescent="0.25">
      <c r="C177" s="50"/>
      <c r="D177" s="51"/>
      <c r="E177" s="52"/>
      <c r="H177" s="12"/>
      <c r="I177" s="17"/>
    </row>
    <row r="178" spans="3:9" x14ac:dyDescent="0.25">
      <c r="C178" s="50"/>
      <c r="D178" s="51"/>
      <c r="E178" s="52"/>
      <c r="H178" s="12"/>
      <c r="I178" s="17"/>
    </row>
    <row r="179" spans="3:9" x14ac:dyDescent="0.25">
      <c r="C179" s="50"/>
      <c r="D179" s="51"/>
      <c r="E179" s="52"/>
      <c r="H179" s="12"/>
      <c r="I179" s="17"/>
    </row>
    <row r="180" spans="3:9" x14ac:dyDescent="0.25">
      <c r="C180" s="50"/>
      <c r="D180" s="51"/>
      <c r="E180" s="52"/>
      <c r="H180" s="12"/>
      <c r="I180" s="17"/>
    </row>
    <row r="181" spans="3:9" x14ac:dyDescent="0.25">
      <c r="C181" s="50"/>
      <c r="D181" s="51"/>
      <c r="E181" s="52"/>
      <c r="H181" s="12"/>
      <c r="I181" s="17"/>
    </row>
    <row r="182" spans="3:9" x14ac:dyDescent="0.25">
      <c r="C182" s="50"/>
      <c r="D182" s="51"/>
      <c r="E182" s="52"/>
      <c r="H182" s="12"/>
      <c r="I182" s="17"/>
    </row>
    <row r="183" spans="3:9" x14ac:dyDescent="0.25">
      <c r="C183" s="50"/>
      <c r="D183" s="51"/>
      <c r="E183" s="52"/>
      <c r="H183" s="12"/>
      <c r="I183" s="17"/>
    </row>
    <row r="184" spans="3:9" x14ac:dyDescent="0.25">
      <c r="C184" s="50"/>
      <c r="D184" s="51"/>
      <c r="E184" s="52"/>
      <c r="H184" s="12"/>
      <c r="I184" s="17"/>
    </row>
    <row r="185" spans="3:9" x14ac:dyDescent="0.25">
      <c r="C185" s="50"/>
      <c r="D185" s="51"/>
      <c r="E185" s="52"/>
      <c r="H185" s="12"/>
      <c r="I185" s="17"/>
    </row>
    <row r="186" spans="3:9" x14ac:dyDescent="0.25">
      <c r="H186" s="11"/>
      <c r="I186" s="4"/>
    </row>
    <row r="187" spans="3:9" x14ac:dyDescent="0.25">
      <c r="D187" s="16"/>
      <c r="E187" s="53"/>
      <c r="H187" s="12"/>
      <c r="I187" s="17"/>
    </row>
    <row r="188" spans="3:9" x14ac:dyDescent="0.25">
      <c r="H188" s="11"/>
      <c r="I188" s="4"/>
    </row>
    <row r="189" spans="3:9" x14ac:dyDescent="0.25">
      <c r="H189" s="12"/>
      <c r="I189" s="17"/>
    </row>
    <row r="190" spans="3:9" x14ac:dyDescent="0.25">
      <c r="H190" s="12"/>
      <c r="I190" s="17"/>
    </row>
    <row r="191" spans="3:9" x14ac:dyDescent="0.25">
      <c r="H191" s="11"/>
      <c r="I191" s="4"/>
    </row>
    <row r="192" spans="3:9" x14ac:dyDescent="0.25">
      <c r="H192" s="12"/>
      <c r="I192" s="17"/>
    </row>
    <row r="193" spans="8:9" x14ac:dyDescent="0.25">
      <c r="H193" s="11"/>
      <c r="I193" s="4"/>
    </row>
    <row r="194" spans="8:9" x14ac:dyDescent="0.25">
      <c r="H194" s="11"/>
      <c r="I194" s="4"/>
    </row>
    <row r="195" spans="8:9" x14ac:dyDescent="0.25">
      <c r="H195" s="12"/>
      <c r="I195" s="17"/>
    </row>
    <row r="196" spans="8:9" x14ac:dyDescent="0.25">
      <c r="H196" s="11"/>
      <c r="I196" s="4"/>
    </row>
    <row r="197" spans="8:9" x14ac:dyDescent="0.25">
      <c r="H197" s="11"/>
      <c r="I197" s="4"/>
    </row>
    <row r="198" spans="8:9" x14ac:dyDescent="0.25">
      <c r="H198" s="12"/>
      <c r="I198" s="17"/>
    </row>
    <row r="199" spans="8:9" x14ac:dyDescent="0.25">
      <c r="H199" s="12"/>
      <c r="I199" s="17"/>
    </row>
    <row r="200" spans="8:9" x14ac:dyDescent="0.25">
      <c r="H200" s="12"/>
      <c r="I200" s="17"/>
    </row>
    <row r="201" spans="8:9" x14ac:dyDescent="0.25">
      <c r="H201" s="11"/>
      <c r="I201" s="4"/>
    </row>
    <row r="202" spans="8:9" x14ac:dyDescent="0.25">
      <c r="H202" s="12"/>
      <c r="I202" s="17"/>
    </row>
    <row r="203" spans="8:9" x14ac:dyDescent="0.25">
      <c r="H203" s="12"/>
      <c r="I203" s="17"/>
    </row>
    <row r="204" spans="8:9" x14ac:dyDescent="0.25">
      <c r="H204" s="12"/>
      <c r="I204" s="17"/>
    </row>
    <row r="205" spans="8:9" x14ac:dyDescent="0.25">
      <c r="H205" s="11"/>
      <c r="I205" s="4"/>
    </row>
    <row r="206" spans="8:9" x14ac:dyDescent="0.25">
      <c r="H206" s="11"/>
      <c r="I206" s="4"/>
    </row>
    <row r="207" spans="8:9" x14ac:dyDescent="0.25">
      <c r="H207" s="11"/>
      <c r="I207" s="17"/>
    </row>
    <row r="208" spans="8:9" x14ac:dyDescent="0.25">
      <c r="H208" s="11"/>
      <c r="I208" s="4"/>
    </row>
    <row r="209" spans="8:9" x14ac:dyDescent="0.25">
      <c r="H209" s="11"/>
      <c r="I209" s="17"/>
    </row>
    <row r="210" spans="8:9" x14ac:dyDescent="0.25">
      <c r="H210" s="11"/>
      <c r="I210" s="17"/>
    </row>
    <row r="211" spans="8:9" x14ac:dyDescent="0.25">
      <c r="H211" s="11"/>
      <c r="I211" s="4"/>
    </row>
    <row r="212" spans="8:9" x14ac:dyDescent="0.25">
      <c r="H212" s="11"/>
      <c r="I212" s="4"/>
    </row>
    <row r="213" spans="8:9" x14ac:dyDescent="0.25">
      <c r="H213" s="11"/>
      <c r="I213" s="4"/>
    </row>
  </sheetData>
  <sortState ref="H142:I212">
    <sortCondition ref="H231:H301"/>
  </sortState>
  <mergeCells count="93">
    <mergeCell ref="D69:F69"/>
    <mergeCell ref="D70:F70"/>
    <mergeCell ref="D71:F71"/>
    <mergeCell ref="D72:F72"/>
    <mergeCell ref="O40:P52"/>
    <mergeCell ref="D64:F64"/>
    <mergeCell ref="D65:F65"/>
    <mergeCell ref="D66:F66"/>
    <mergeCell ref="D67:F67"/>
    <mergeCell ref="D53:F53"/>
    <mergeCell ref="D54:F54"/>
    <mergeCell ref="D55:F55"/>
    <mergeCell ref="D56:F56"/>
    <mergeCell ref="D57:F57"/>
    <mergeCell ref="D46:F46"/>
    <mergeCell ref="D58:F58"/>
    <mergeCell ref="D52:F52"/>
    <mergeCell ref="L37:P37"/>
    <mergeCell ref="L40:M40"/>
    <mergeCell ref="D43:F43"/>
    <mergeCell ref="D44:F44"/>
    <mergeCell ref="D45:F45"/>
    <mergeCell ref="D47:F47"/>
    <mergeCell ref="D48:F48"/>
    <mergeCell ref="D49:F49"/>
    <mergeCell ref="D50:F50"/>
    <mergeCell ref="D51:F51"/>
    <mergeCell ref="D125:F125"/>
    <mergeCell ref="D126:F126"/>
    <mergeCell ref="B2:F3"/>
    <mergeCell ref="D119:F119"/>
    <mergeCell ref="D120:F120"/>
    <mergeCell ref="D121:F121"/>
    <mergeCell ref="D122:F122"/>
    <mergeCell ref="D123:F123"/>
    <mergeCell ref="D124:F124"/>
    <mergeCell ref="D113:F113"/>
    <mergeCell ref="D114:F114"/>
    <mergeCell ref="D115:F115"/>
    <mergeCell ref="D116:F116"/>
    <mergeCell ref="D117:F117"/>
    <mergeCell ref="D118:F118"/>
    <mergeCell ref="D107:F107"/>
    <mergeCell ref="D108:F108"/>
    <mergeCell ref="D109:F109"/>
    <mergeCell ref="D110:F110"/>
    <mergeCell ref="D111:F111"/>
    <mergeCell ref="D112:F112"/>
    <mergeCell ref="D106:F106"/>
    <mergeCell ref="D95:F95"/>
    <mergeCell ref="D96:F96"/>
    <mergeCell ref="D97:F97"/>
    <mergeCell ref="D98:F98"/>
    <mergeCell ref="D99:F99"/>
    <mergeCell ref="D100:F100"/>
    <mergeCell ref="D101:F101"/>
    <mergeCell ref="D102:F102"/>
    <mergeCell ref="D103:F103"/>
    <mergeCell ref="D104:F104"/>
    <mergeCell ref="D105:F105"/>
    <mergeCell ref="D94:F94"/>
    <mergeCell ref="D83:F83"/>
    <mergeCell ref="D84:F84"/>
    <mergeCell ref="D85:F85"/>
    <mergeCell ref="D86:F86"/>
    <mergeCell ref="D87:F87"/>
    <mergeCell ref="D88:F88"/>
    <mergeCell ref="D89:F89"/>
    <mergeCell ref="D90:F90"/>
    <mergeCell ref="D91:F91"/>
    <mergeCell ref="D92:F92"/>
    <mergeCell ref="D93:F93"/>
    <mergeCell ref="D82:F82"/>
    <mergeCell ref="D59:F59"/>
    <mergeCell ref="D60:F60"/>
    <mergeCell ref="D61:F61"/>
    <mergeCell ref="D62:F62"/>
    <mergeCell ref="D63:F63"/>
    <mergeCell ref="D76:F76"/>
    <mergeCell ref="D77:F77"/>
    <mergeCell ref="D78:F78"/>
    <mergeCell ref="D79:F79"/>
    <mergeCell ref="D80:F80"/>
    <mergeCell ref="D81:F81"/>
    <mergeCell ref="D73:F73"/>
    <mergeCell ref="D74:F74"/>
    <mergeCell ref="D75:F75"/>
    <mergeCell ref="D68:F68"/>
    <mergeCell ref="B5:F5"/>
    <mergeCell ref="B31:F31"/>
    <mergeCell ref="B37:F37"/>
    <mergeCell ref="B38:F38"/>
    <mergeCell ref="B42:F42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8"/>
  <sheetViews>
    <sheetView topLeftCell="A91" workbookViewId="0">
      <selection activeCell="B98" sqref="B98:D98"/>
    </sheetView>
  </sheetViews>
  <sheetFormatPr defaultColWidth="9.140625" defaultRowHeight="15" x14ac:dyDescent="0.25"/>
  <cols>
    <col min="2" max="2" width="16.28515625" style="23" customWidth="1"/>
    <col min="3" max="3" width="36.5703125" style="22" customWidth="1"/>
    <col min="4" max="4" width="23.7109375" customWidth="1"/>
    <col min="6" max="6" width="17.7109375" bestFit="1" customWidth="1"/>
    <col min="7" max="7" width="12" bestFit="1" customWidth="1"/>
  </cols>
  <sheetData>
    <row r="1" spans="2:9" ht="15.75" thickBot="1" x14ac:dyDescent="0.3"/>
    <row r="2" spans="2:9" x14ac:dyDescent="0.25">
      <c r="B2" s="119" t="s">
        <v>38</v>
      </c>
      <c r="C2" s="120"/>
      <c r="D2" s="120"/>
      <c r="E2" s="120"/>
      <c r="F2" s="120"/>
      <c r="G2" s="120"/>
      <c r="H2" s="120"/>
      <c r="I2" s="121"/>
    </row>
    <row r="3" spans="2:9" ht="15.75" thickBot="1" x14ac:dyDescent="0.3">
      <c r="B3" s="122"/>
      <c r="C3" s="123"/>
      <c r="D3" s="123"/>
      <c r="E3" s="123"/>
      <c r="F3" s="123"/>
      <c r="G3" s="123"/>
      <c r="H3" s="123"/>
      <c r="I3" s="124"/>
    </row>
    <row r="5" spans="2:9" x14ac:dyDescent="0.25">
      <c r="B5" s="125" t="s">
        <v>189</v>
      </c>
      <c r="C5" s="125"/>
      <c r="D5" s="125"/>
    </row>
    <row r="6" spans="2:9" x14ac:dyDescent="0.25">
      <c r="B6" s="23" t="s">
        <v>33</v>
      </c>
      <c r="C6" s="22" t="s">
        <v>34</v>
      </c>
      <c r="D6" s="22" t="s">
        <v>37</v>
      </c>
    </row>
    <row r="7" spans="2:9" x14ac:dyDescent="0.25">
      <c r="B7" s="24">
        <v>43997</v>
      </c>
      <c r="C7" s="25">
        <v>181250000</v>
      </c>
      <c r="D7" s="18">
        <f>C7/1000000000</f>
        <v>0.18124999999999999</v>
      </c>
      <c r="F7" s="49"/>
      <c r="G7" s="49"/>
      <c r="H7" s="49"/>
      <c r="I7" s="49"/>
    </row>
    <row r="8" spans="2:9" x14ac:dyDescent="0.25">
      <c r="B8" s="24">
        <v>44089</v>
      </c>
      <c r="C8" s="25">
        <v>262500000</v>
      </c>
      <c r="D8" s="18">
        <f t="shared" ref="D8:D71" si="0">C8/1000000000</f>
        <v>0.26250000000000001</v>
      </c>
      <c r="F8" s="49"/>
      <c r="G8" s="49"/>
      <c r="H8" s="49"/>
      <c r="I8" s="49"/>
    </row>
    <row r="9" spans="2:9" x14ac:dyDescent="0.25">
      <c r="B9" s="24">
        <v>44180</v>
      </c>
      <c r="C9" s="25">
        <v>262500000</v>
      </c>
      <c r="D9" s="18">
        <f t="shared" si="0"/>
        <v>0.26250000000000001</v>
      </c>
      <c r="F9" s="49"/>
      <c r="G9" s="49"/>
      <c r="H9" s="49"/>
      <c r="I9" s="49"/>
    </row>
    <row r="10" spans="2:9" x14ac:dyDescent="0.25">
      <c r="B10" s="24">
        <v>44270</v>
      </c>
      <c r="C10" s="25">
        <v>343750000</v>
      </c>
      <c r="D10" s="18">
        <f t="shared" si="0"/>
        <v>0.34375</v>
      </c>
      <c r="F10" s="49"/>
      <c r="G10" s="49"/>
      <c r="H10" s="49"/>
      <c r="I10" s="49"/>
    </row>
    <row r="11" spans="2:9" x14ac:dyDescent="0.25">
      <c r="B11" s="24">
        <v>44362</v>
      </c>
      <c r="C11" s="25">
        <v>480000000</v>
      </c>
      <c r="D11" s="18">
        <f t="shared" si="0"/>
        <v>0.48</v>
      </c>
      <c r="F11" s="49"/>
      <c r="G11" s="49"/>
      <c r="H11" s="49"/>
      <c r="I11" s="49"/>
    </row>
    <row r="12" spans="2:9" x14ac:dyDescent="0.25">
      <c r="B12" s="24">
        <v>44454</v>
      </c>
      <c r="C12" s="25">
        <v>588750000</v>
      </c>
      <c r="D12" s="18">
        <f t="shared" si="0"/>
        <v>0.58875</v>
      </c>
      <c r="F12" s="49"/>
      <c r="G12" s="49"/>
      <c r="H12" s="49"/>
      <c r="I12" s="49"/>
    </row>
    <row r="13" spans="2:9" x14ac:dyDescent="0.25">
      <c r="B13" s="24">
        <v>44545</v>
      </c>
      <c r="C13" s="25">
        <v>661250000</v>
      </c>
      <c r="D13" s="18">
        <f t="shared" si="0"/>
        <v>0.66125</v>
      </c>
      <c r="F13" s="49"/>
      <c r="G13" s="49"/>
      <c r="H13" s="49"/>
      <c r="I13" s="49"/>
    </row>
    <row r="14" spans="2:9" x14ac:dyDescent="0.25">
      <c r="B14" s="24">
        <v>44635</v>
      </c>
      <c r="C14" s="25">
        <v>661250000</v>
      </c>
      <c r="D14" s="18">
        <f t="shared" si="0"/>
        <v>0.66125</v>
      </c>
      <c r="F14" s="49"/>
      <c r="G14" s="49"/>
      <c r="H14" s="49"/>
      <c r="I14" s="49"/>
    </row>
    <row r="15" spans="2:9" x14ac:dyDescent="0.25">
      <c r="B15" s="24">
        <v>44727</v>
      </c>
      <c r="C15" s="25">
        <v>661250000</v>
      </c>
      <c r="D15" s="18">
        <f t="shared" si="0"/>
        <v>0.66125</v>
      </c>
      <c r="F15" s="49"/>
      <c r="G15" s="49"/>
      <c r="H15" s="49"/>
      <c r="I15" s="49"/>
    </row>
    <row r="16" spans="2:9" x14ac:dyDescent="0.25">
      <c r="B16" s="24">
        <v>44819</v>
      </c>
      <c r="C16" s="25">
        <v>661250000</v>
      </c>
      <c r="D16" s="18">
        <f t="shared" si="0"/>
        <v>0.66125</v>
      </c>
    </row>
    <row r="17" spans="2:4" x14ac:dyDescent="0.25">
      <c r="B17" s="24">
        <v>44910</v>
      </c>
      <c r="C17" s="25">
        <v>661250000</v>
      </c>
      <c r="D17" s="18">
        <f t="shared" si="0"/>
        <v>0.66125</v>
      </c>
    </row>
    <row r="18" spans="2:4" x14ac:dyDescent="0.25">
      <c r="B18" s="24">
        <v>45000</v>
      </c>
      <c r="C18" s="25">
        <v>661250000</v>
      </c>
      <c r="D18" s="18">
        <f t="shared" si="0"/>
        <v>0.66125</v>
      </c>
    </row>
    <row r="19" spans="2:4" x14ac:dyDescent="0.25">
      <c r="B19" s="24">
        <v>45092</v>
      </c>
      <c r="C19" s="25">
        <v>661250000</v>
      </c>
      <c r="D19" s="18">
        <f t="shared" si="0"/>
        <v>0.66125</v>
      </c>
    </row>
    <row r="20" spans="2:4" x14ac:dyDescent="0.25">
      <c r="B20" s="24">
        <v>45184</v>
      </c>
      <c r="C20" s="25">
        <v>661250000</v>
      </c>
      <c r="D20" s="18">
        <f t="shared" si="0"/>
        <v>0.66125</v>
      </c>
    </row>
    <row r="21" spans="2:4" x14ac:dyDescent="0.25">
      <c r="B21" s="24">
        <v>45275</v>
      </c>
      <c r="C21" s="25">
        <v>661250000</v>
      </c>
      <c r="D21" s="18">
        <f t="shared" si="0"/>
        <v>0.66125</v>
      </c>
    </row>
    <row r="22" spans="2:4" x14ac:dyDescent="0.25">
      <c r="B22" s="24">
        <v>45366</v>
      </c>
      <c r="C22" s="25">
        <v>661250000</v>
      </c>
      <c r="D22" s="18">
        <f t="shared" si="0"/>
        <v>0.66125</v>
      </c>
    </row>
    <row r="23" spans="2:4" x14ac:dyDescent="0.25">
      <c r="B23" s="24">
        <v>45458</v>
      </c>
      <c r="C23" s="25">
        <v>661250000</v>
      </c>
      <c r="D23" s="18">
        <f t="shared" si="0"/>
        <v>0.66125</v>
      </c>
    </row>
    <row r="24" spans="2:4" x14ac:dyDescent="0.25">
      <c r="B24" s="24">
        <v>45550</v>
      </c>
      <c r="C24" s="25">
        <v>661250000</v>
      </c>
      <c r="D24" s="18">
        <f t="shared" si="0"/>
        <v>0.66125</v>
      </c>
    </row>
    <row r="25" spans="2:4" x14ac:dyDescent="0.25">
      <c r="B25" s="24">
        <v>45641</v>
      </c>
      <c r="C25" s="25">
        <v>661250000</v>
      </c>
      <c r="D25" s="18">
        <f t="shared" si="0"/>
        <v>0.66125</v>
      </c>
    </row>
    <row r="26" spans="2:4" x14ac:dyDescent="0.25">
      <c r="B26" s="24">
        <v>45731</v>
      </c>
      <c r="C26" s="25">
        <v>661250000</v>
      </c>
      <c r="D26" s="18">
        <f t="shared" si="0"/>
        <v>0.66125</v>
      </c>
    </row>
    <row r="27" spans="2:4" x14ac:dyDescent="0.25">
      <c r="B27" s="24">
        <v>45823</v>
      </c>
      <c r="C27" s="25">
        <v>661250000</v>
      </c>
      <c r="D27" s="18">
        <f t="shared" si="0"/>
        <v>0.66125</v>
      </c>
    </row>
    <row r="28" spans="2:4" x14ac:dyDescent="0.25">
      <c r="B28" s="24">
        <v>45915</v>
      </c>
      <c r="C28" s="25">
        <v>661250000</v>
      </c>
      <c r="D28" s="18">
        <f t="shared" si="0"/>
        <v>0.66125</v>
      </c>
    </row>
    <row r="29" spans="2:4" x14ac:dyDescent="0.25">
      <c r="B29" s="24">
        <v>46006</v>
      </c>
      <c r="C29" s="25">
        <v>661250000</v>
      </c>
      <c r="D29" s="18">
        <f t="shared" si="0"/>
        <v>0.66125</v>
      </c>
    </row>
    <row r="30" spans="2:4" x14ac:dyDescent="0.25">
      <c r="B30" s="24">
        <v>46096</v>
      </c>
      <c r="C30" s="25">
        <v>661250000</v>
      </c>
      <c r="D30" s="18">
        <f t="shared" si="0"/>
        <v>0.66125</v>
      </c>
    </row>
    <row r="31" spans="2:4" x14ac:dyDescent="0.25">
      <c r="B31" s="24">
        <v>46188</v>
      </c>
      <c r="C31" s="25">
        <v>661250000</v>
      </c>
      <c r="D31" s="18">
        <f t="shared" si="0"/>
        <v>0.66125</v>
      </c>
    </row>
    <row r="32" spans="2:4" x14ac:dyDescent="0.25">
      <c r="B32" s="24">
        <v>46280</v>
      </c>
      <c r="C32" s="25">
        <v>661250000</v>
      </c>
      <c r="D32" s="18">
        <f t="shared" si="0"/>
        <v>0.66125</v>
      </c>
    </row>
    <row r="33" spans="2:4" x14ac:dyDescent="0.25">
      <c r="B33" s="24">
        <v>46371</v>
      </c>
      <c r="C33" s="25">
        <v>661250000</v>
      </c>
      <c r="D33" s="18">
        <f t="shared" si="0"/>
        <v>0.66125</v>
      </c>
    </row>
    <row r="34" spans="2:4" x14ac:dyDescent="0.25">
      <c r="B34" s="24">
        <v>46461</v>
      </c>
      <c r="C34" s="25">
        <v>661250000</v>
      </c>
      <c r="D34" s="18">
        <f t="shared" si="0"/>
        <v>0.66125</v>
      </c>
    </row>
    <row r="35" spans="2:4" x14ac:dyDescent="0.25">
      <c r="B35" s="24">
        <v>46553</v>
      </c>
      <c r="C35" s="25">
        <v>661250000</v>
      </c>
      <c r="D35" s="18">
        <f t="shared" si="0"/>
        <v>0.66125</v>
      </c>
    </row>
    <row r="36" spans="2:4" x14ac:dyDescent="0.25">
      <c r="B36" s="24">
        <v>46645</v>
      </c>
      <c r="C36" s="25">
        <v>661250000</v>
      </c>
      <c r="D36" s="18">
        <f t="shared" si="0"/>
        <v>0.66125</v>
      </c>
    </row>
    <row r="37" spans="2:4" x14ac:dyDescent="0.25">
      <c r="B37" s="24">
        <v>46736</v>
      </c>
      <c r="C37" s="25">
        <v>661250000</v>
      </c>
      <c r="D37" s="18">
        <f t="shared" si="0"/>
        <v>0.66125</v>
      </c>
    </row>
    <row r="38" spans="2:4" x14ac:dyDescent="0.25">
      <c r="B38" s="24">
        <v>46827</v>
      </c>
      <c r="C38" s="25">
        <v>661250000</v>
      </c>
      <c r="D38" s="18">
        <f t="shared" si="0"/>
        <v>0.66125</v>
      </c>
    </row>
    <row r="39" spans="2:4" x14ac:dyDescent="0.25">
      <c r="B39" s="24">
        <v>46919</v>
      </c>
      <c r="C39" s="25">
        <v>661250000</v>
      </c>
      <c r="D39" s="18">
        <f t="shared" si="0"/>
        <v>0.66125</v>
      </c>
    </row>
    <row r="40" spans="2:4" x14ac:dyDescent="0.25">
      <c r="B40" s="24">
        <v>47011</v>
      </c>
      <c r="C40" s="25">
        <v>661250000</v>
      </c>
      <c r="D40" s="18">
        <f t="shared" si="0"/>
        <v>0.66125</v>
      </c>
    </row>
    <row r="41" spans="2:4" x14ac:dyDescent="0.25">
      <c r="B41" s="24">
        <v>47102</v>
      </c>
      <c r="C41" s="25">
        <v>661250000</v>
      </c>
      <c r="D41" s="18">
        <f t="shared" si="0"/>
        <v>0.66125</v>
      </c>
    </row>
    <row r="42" spans="2:4" x14ac:dyDescent="0.25">
      <c r="B42" s="24">
        <v>47192</v>
      </c>
      <c r="C42" s="25">
        <v>661250000</v>
      </c>
      <c r="D42" s="18">
        <f t="shared" si="0"/>
        <v>0.66125</v>
      </c>
    </row>
    <row r="43" spans="2:4" x14ac:dyDescent="0.25">
      <c r="B43" s="24">
        <v>47284</v>
      </c>
      <c r="C43" s="25">
        <v>661250000</v>
      </c>
      <c r="D43" s="18">
        <f t="shared" si="0"/>
        <v>0.66125</v>
      </c>
    </row>
    <row r="44" spans="2:4" x14ac:dyDescent="0.25">
      <c r="B44" s="24">
        <v>47376</v>
      </c>
      <c r="C44" s="25">
        <v>661250000</v>
      </c>
      <c r="D44" s="18">
        <f t="shared" si="0"/>
        <v>0.66125</v>
      </c>
    </row>
    <row r="45" spans="2:4" x14ac:dyDescent="0.25">
      <c r="B45" s="24">
        <v>47467</v>
      </c>
      <c r="C45" s="25">
        <v>661250000</v>
      </c>
      <c r="D45" s="18">
        <f t="shared" si="0"/>
        <v>0.66125</v>
      </c>
    </row>
    <row r="46" spans="2:4" x14ac:dyDescent="0.25">
      <c r="B46" s="24">
        <v>47557</v>
      </c>
      <c r="C46" s="25">
        <v>661250000</v>
      </c>
      <c r="D46" s="18">
        <f t="shared" si="0"/>
        <v>0.66125</v>
      </c>
    </row>
    <row r="47" spans="2:4" x14ac:dyDescent="0.25">
      <c r="B47" s="24">
        <v>47649</v>
      </c>
      <c r="C47" s="25">
        <v>661250000</v>
      </c>
      <c r="D47" s="18">
        <f t="shared" si="0"/>
        <v>0.66125</v>
      </c>
    </row>
    <row r="48" spans="2:4" x14ac:dyDescent="0.25">
      <c r="B48" s="24">
        <v>47741</v>
      </c>
      <c r="C48" s="25">
        <v>661250000</v>
      </c>
      <c r="D48" s="18">
        <f t="shared" si="0"/>
        <v>0.66125</v>
      </c>
    </row>
    <row r="49" spans="2:4" x14ac:dyDescent="0.25">
      <c r="B49" s="24">
        <v>47832</v>
      </c>
      <c r="C49" s="25">
        <v>661250000</v>
      </c>
      <c r="D49" s="18">
        <f t="shared" si="0"/>
        <v>0.66125</v>
      </c>
    </row>
    <row r="50" spans="2:4" x14ac:dyDescent="0.25">
      <c r="B50" s="24">
        <v>47922</v>
      </c>
      <c r="C50" s="25">
        <v>661250000</v>
      </c>
      <c r="D50" s="18">
        <f t="shared" si="0"/>
        <v>0.66125</v>
      </c>
    </row>
    <row r="51" spans="2:4" x14ac:dyDescent="0.25">
      <c r="B51" s="24">
        <v>48014</v>
      </c>
      <c r="C51" s="25">
        <v>661250000</v>
      </c>
      <c r="D51" s="18">
        <f t="shared" si="0"/>
        <v>0.66125</v>
      </c>
    </row>
    <row r="52" spans="2:4" x14ac:dyDescent="0.25">
      <c r="B52" s="24">
        <v>48106</v>
      </c>
      <c r="C52" s="25">
        <v>661250000</v>
      </c>
      <c r="D52" s="18">
        <f t="shared" si="0"/>
        <v>0.66125</v>
      </c>
    </row>
    <row r="53" spans="2:4" x14ac:dyDescent="0.25">
      <c r="B53" s="24">
        <v>48197</v>
      </c>
      <c r="C53" s="25">
        <v>661250000</v>
      </c>
      <c r="D53" s="18">
        <f t="shared" si="0"/>
        <v>0.66125</v>
      </c>
    </row>
    <row r="54" spans="2:4" x14ac:dyDescent="0.25">
      <c r="B54" s="24">
        <v>48288</v>
      </c>
      <c r="C54" s="25">
        <v>661250000</v>
      </c>
      <c r="D54" s="18">
        <f t="shared" si="0"/>
        <v>0.66125</v>
      </c>
    </row>
    <row r="55" spans="2:4" x14ac:dyDescent="0.25">
      <c r="B55" s="24">
        <v>48380</v>
      </c>
      <c r="C55" s="25">
        <v>661250000</v>
      </c>
      <c r="D55" s="18">
        <f t="shared" si="0"/>
        <v>0.66125</v>
      </c>
    </row>
    <row r="56" spans="2:4" x14ac:dyDescent="0.25">
      <c r="B56" s="24">
        <v>48472</v>
      </c>
      <c r="C56" s="25">
        <v>661250000</v>
      </c>
      <c r="D56" s="18">
        <f t="shared" si="0"/>
        <v>0.66125</v>
      </c>
    </row>
    <row r="57" spans="2:4" x14ac:dyDescent="0.25">
      <c r="B57" s="24">
        <v>48563</v>
      </c>
      <c r="C57" s="25">
        <v>661250000</v>
      </c>
      <c r="D57" s="18">
        <f t="shared" si="0"/>
        <v>0.66125</v>
      </c>
    </row>
    <row r="58" spans="2:4" x14ac:dyDescent="0.25">
      <c r="B58" s="24">
        <v>48653</v>
      </c>
      <c r="C58" s="25">
        <v>661250000</v>
      </c>
      <c r="D58" s="18">
        <f t="shared" si="0"/>
        <v>0.66125</v>
      </c>
    </row>
    <row r="59" spans="2:4" x14ac:dyDescent="0.25">
      <c r="B59" s="24">
        <v>48745</v>
      </c>
      <c r="C59" s="25">
        <v>661250000</v>
      </c>
      <c r="D59" s="18">
        <f t="shared" si="0"/>
        <v>0.66125</v>
      </c>
    </row>
    <row r="60" spans="2:4" x14ac:dyDescent="0.25">
      <c r="B60" s="24">
        <v>48837</v>
      </c>
      <c r="C60" s="25">
        <v>661250000</v>
      </c>
      <c r="D60" s="18">
        <f t="shared" si="0"/>
        <v>0.66125</v>
      </c>
    </row>
    <row r="61" spans="2:4" x14ac:dyDescent="0.25">
      <c r="B61" s="24">
        <v>48928</v>
      </c>
      <c r="C61" s="25">
        <v>661250000</v>
      </c>
      <c r="D61" s="18">
        <f t="shared" si="0"/>
        <v>0.66125</v>
      </c>
    </row>
    <row r="62" spans="2:4" x14ac:dyDescent="0.25">
      <c r="B62" s="24">
        <v>49018</v>
      </c>
      <c r="C62" s="25">
        <v>661250000</v>
      </c>
      <c r="D62" s="18">
        <f t="shared" si="0"/>
        <v>0.66125</v>
      </c>
    </row>
    <row r="63" spans="2:4" x14ac:dyDescent="0.25">
      <c r="B63" s="24">
        <v>49110</v>
      </c>
      <c r="C63" s="25">
        <v>661250000</v>
      </c>
      <c r="D63" s="18">
        <f t="shared" si="0"/>
        <v>0.66125</v>
      </c>
    </row>
    <row r="64" spans="2:4" x14ac:dyDescent="0.25">
      <c r="B64" s="24">
        <v>49202</v>
      </c>
      <c r="C64" s="25">
        <v>661250000</v>
      </c>
      <c r="D64" s="18">
        <f t="shared" si="0"/>
        <v>0.66125</v>
      </c>
    </row>
    <row r="65" spans="2:4" x14ac:dyDescent="0.25">
      <c r="B65" s="24">
        <v>49293</v>
      </c>
      <c r="C65" s="25">
        <v>661250000</v>
      </c>
      <c r="D65" s="18">
        <f t="shared" si="0"/>
        <v>0.66125</v>
      </c>
    </row>
    <row r="66" spans="2:4" x14ac:dyDescent="0.25">
      <c r="B66" s="24">
        <v>49383</v>
      </c>
      <c r="C66" s="25">
        <v>661250000</v>
      </c>
      <c r="D66" s="18">
        <f t="shared" si="0"/>
        <v>0.66125</v>
      </c>
    </row>
    <row r="67" spans="2:4" x14ac:dyDescent="0.25">
      <c r="B67" s="24">
        <v>49475</v>
      </c>
      <c r="C67" s="25">
        <v>661250000</v>
      </c>
      <c r="D67" s="18">
        <f t="shared" si="0"/>
        <v>0.66125</v>
      </c>
    </row>
    <row r="68" spans="2:4" x14ac:dyDescent="0.25">
      <c r="B68" s="24">
        <v>49567</v>
      </c>
      <c r="C68" s="25">
        <v>661250000</v>
      </c>
      <c r="D68" s="18">
        <f t="shared" si="0"/>
        <v>0.66125</v>
      </c>
    </row>
    <row r="69" spans="2:4" x14ac:dyDescent="0.25">
      <c r="B69" s="24">
        <v>49658</v>
      </c>
      <c r="C69" s="25">
        <v>661250000</v>
      </c>
      <c r="D69" s="18">
        <f t="shared" si="0"/>
        <v>0.66125</v>
      </c>
    </row>
    <row r="70" spans="2:4" x14ac:dyDescent="0.25">
      <c r="B70" s="24">
        <v>49749</v>
      </c>
      <c r="C70" s="25">
        <v>661250000</v>
      </c>
      <c r="D70" s="18">
        <f t="shared" si="0"/>
        <v>0.66125</v>
      </c>
    </row>
    <row r="71" spans="2:4" x14ac:dyDescent="0.25">
      <c r="B71" s="24">
        <v>49841</v>
      </c>
      <c r="C71" s="25">
        <v>661250000</v>
      </c>
      <c r="D71" s="18">
        <f t="shared" si="0"/>
        <v>0.66125</v>
      </c>
    </row>
    <row r="72" spans="2:4" x14ac:dyDescent="0.25">
      <c r="B72" s="24">
        <v>49933</v>
      </c>
      <c r="C72" s="25">
        <v>661250000</v>
      </c>
      <c r="D72" s="18">
        <f t="shared" ref="D72:D92" si="1">C72/1000000000</f>
        <v>0.66125</v>
      </c>
    </row>
    <row r="73" spans="2:4" x14ac:dyDescent="0.25">
      <c r="B73" s="24">
        <v>50024</v>
      </c>
      <c r="C73" s="25">
        <v>661250000</v>
      </c>
      <c r="D73" s="18">
        <f t="shared" si="1"/>
        <v>0.66125</v>
      </c>
    </row>
    <row r="74" spans="2:4" x14ac:dyDescent="0.25">
      <c r="B74" s="24">
        <v>50114</v>
      </c>
      <c r="C74" s="25">
        <v>661250000</v>
      </c>
      <c r="D74" s="18">
        <f t="shared" si="1"/>
        <v>0.66125</v>
      </c>
    </row>
    <row r="75" spans="2:4" x14ac:dyDescent="0.25">
      <c r="B75" s="24">
        <v>50206</v>
      </c>
      <c r="C75" s="25">
        <v>661250000</v>
      </c>
      <c r="D75" s="18">
        <f t="shared" si="1"/>
        <v>0.66125</v>
      </c>
    </row>
    <row r="76" spans="2:4" x14ac:dyDescent="0.25">
      <c r="B76" s="24">
        <v>50298</v>
      </c>
      <c r="C76" s="25">
        <v>661250000</v>
      </c>
      <c r="D76" s="18">
        <f t="shared" si="1"/>
        <v>0.66125</v>
      </c>
    </row>
    <row r="77" spans="2:4" x14ac:dyDescent="0.25">
      <c r="B77" s="24">
        <v>50389</v>
      </c>
      <c r="C77" s="25">
        <v>661250000</v>
      </c>
      <c r="D77" s="18">
        <f t="shared" si="1"/>
        <v>0.66125</v>
      </c>
    </row>
    <row r="78" spans="2:4" x14ac:dyDescent="0.25">
      <c r="B78" s="24">
        <v>50479</v>
      </c>
      <c r="C78" s="25">
        <v>661250000</v>
      </c>
      <c r="D78" s="18">
        <f t="shared" si="1"/>
        <v>0.66125</v>
      </c>
    </row>
    <row r="79" spans="2:4" x14ac:dyDescent="0.25">
      <c r="B79" s="24">
        <v>50571</v>
      </c>
      <c r="C79" s="25">
        <v>661250000</v>
      </c>
      <c r="D79" s="18">
        <f t="shared" si="1"/>
        <v>0.66125</v>
      </c>
    </row>
    <row r="80" spans="2:4" x14ac:dyDescent="0.25">
      <c r="B80" s="24">
        <v>50663</v>
      </c>
      <c r="C80" s="25">
        <v>661250000</v>
      </c>
      <c r="D80" s="18">
        <f t="shared" si="1"/>
        <v>0.66125</v>
      </c>
    </row>
    <row r="81" spans="2:4" x14ac:dyDescent="0.25">
      <c r="B81" s="24">
        <v>50754</v>
      </c>
      <c r="C81" s="25">
        <v>661250000</v>
      </c>
      <c r="D81" s="18">
        <f t="shared" si="1"/>
        <v>0.66125</v>
      </c>
    </row>
    <row r="82" spans="2:4" x14ac:dyDescent="0.25">
      <c r="B82" s="24">
        <v>50844</v>
      </c>
      <c r="C82" s="25">
        <v>661250000</v>
      </c>
      <c r="D82" s="18">
        <f t="shared" si="1"/>
        <v>0.66125</v>
      </c>
    </row>
    <row r="83" spans="2:4" x14ac:dyDescent="0.25">
      <c r="B83" s="24">
        <v>50936</v>
      </c>
      <c r="C83" s="25">
        <v>661250000</v>
      </c>
      <c r="D83" s="18">
        <f t="shared" si="1"/>
        <v>0.66125</v>
      </c>
    </row>
    <row r="84" spans="2:4" x14ac:dyDescent="0.25">
      <c r="B84" s="24">
        <v>51028</v>
      </c>
      <c r="C84" s="25">
        <v>661250000</v>
      </c>
      <c r="D84" s="18">
        <f t="shared" si="1"/>
        <v>0.66125</v>
      </c>
    </row>
    <row r="85" spans="2:4" x14ac:dyDescent="0.25">
      <c r="B85" s="24">
        <v>51119</v>
      </c>
      <c r="C85" s="25">
        <v>661250000</v>
      </c>
      <c r="D85" s="18">
        <f t="shared" si="1"/>
        <v>0.66125</v>
      </c>
    </row>
    <row r="86" spans="2:4" x14ac:dyDescent="0.25">
      <c r="B86" s="24">
        <v>51210</v>
      </c>
      <c r="C86" s="25">
        <v>661250000</v>
      </c>
      <c r="D86" s="18">
        <f t="shared" si="1"/>
        <v>0.66125</v>
      </c>
    </row>
    <row r="87" spans="2:4" x14ac:dyDescent="0.25">
      <c r="B87" s="24">
        <v>51302</v>
      </c>
      <c r="C87" s="25">
        <v>480000000</v>
      </c>
      <c r="D87" s="18">
        <f t="shared" si="1"/>
        <v>0.48</v>
      </c>
    </row>
    <row r="88" spans="2:4" x14ac:dyDescent="0.25">
      <c r="B88" s="24">
        <v>51394</v>
      </c>
      <c r="C88" s="25">
        <v>398750000</v>
      </c>
      <c r="D88" s="18">
        <f t="shared" si="1"/>
        <v>0.39874999999999999</v>
      </c>
    </row>
    <row r="89" spans="2:4" x14ac:dyDescent="0.25">
      <c r="B89" s="24">
        <v>51485</v>
      </c>
      <c r="C89" s="25">
        <v>398750000</v>
      </c>
      <c r="D89" s="18">
        <f t="shared" si="1"/>
        <v>0.39874999999999999</v>
      </c>
    </row>
    <row r="90" spans="2:4" x14ac:dyDescent="0.25">
      <c r="B90" s="24">
        <v>51575</v>
      </c>
      <c r="C90" s="25">
        <v>317500000</v>
      </c>
      <c r="D90" s="18">
        <f t="shared" si="1"/>
        <v>0.3175</v>
      </c>
    </row>
    <row r="91" spans="2:4" x14ac:dyDescent="0.25">
      <c r="B91" s="24">
        <v>51667</v>
      </c>
      <c r="C91" s="25">
        <v>181250000</v>
      </c>
      <c r="D91" s="18">
        <f t="shared" si="1"/>
        <v>0.18124999999999999</v>
      </c>
    </row>
    <row r="92" spans="2:4" x14ac:dyDescent="0.25">
      <c r="B92" s="24">
        <v>51759</v>
      </c>
      <c r="C92" s="25">
        <v>72500000</v>
      </c>
      <c r="D92" s="18">
        <f t="shared" si="1"/>
        <v>7.2499999999999995E-2</v>
      </c>
    </row>
    <row r="94" spans="2:4" x14ac:dyDescent="0.25">
      <c r="C94" s="25"/>
    </row>
    <row r="95" spans="2:4" x14ac:dyDescent="0.25">
      <c r="D95" s="18">
        <f>SUM(D7:D92)</f>
        <v>52.900000000000055</v>
      </c>
    </row>
    <row r="98" spans="2:14" ht="15.75" thickBot="1" x14ac:dyDescent="0.3">
      <c r="B98" s="125" t="s">
        <v>190</v>
      </c>
      <c r="C98" s="125"/>
      <c r="D98" s="125"/>
      <c r="G98" t="s">
        <v>195</v>
      </c>
    </row>
    <row r="99" spans="2:14" ht="15" customHeight="1" x14ac:dyDescent="0.25">
      <c r="B99" s="23" t="s">
        <v>33</v>
      </c>
      <c r="C99" s="22" t="s">
        <v>181</v>
      </c>
      <c r="D99" s="22" t="s">
        <v>196</v>
      </c>
      <c r="F99" t="s">
        <v>194</v>
      </c>
      <c r="G99" s="48">
        <f>2.3%/3</f>
        <v>7.6666666666666662E-3</v>
      </c>
      <c r="I99" s="134" t="s">
        <v>197</v>
      </c>
      <c r="J99" s="135"/>
      <c r="K99" s="135"/>
      <c r="L99" s="135"/>
      <c r="M99" s="135"/>
      <c r="N99" s="136"/>
    </row>
    <row r="100" spans="2:14" ht="15.75" thickBot="1" x14ac:dyDescent="0.3">
      <c r="B100" s="24">
        <v>43997</v>
      </c>
      <c r="C100" s="25">
        <f>SUM(C7:$C$92)*$G$99</f>
        <v>405566666.66666663</v>
      </c>
      <c r="D100" s="18">
        <f>C100/1000000000</f>
        <v>0.40556666666666663</v>
      </c>
      <c r="E100" s="31"/>
      <c r="F100" t="s">
        <v>193</v>
      </c>
      <c r="G100" s="48">
        <f>2.3%/4</f>
        <v>5.7499999999999999E-3</v>
      </c>
      <c r="I100" s="137"/>
      <c r="J100" s="138"/>
      <c r="K100" s="138"/>
      <c r="L100" s="138"/>
      <c r="M100" s="138"/>
      <c r="N100" s="139"/>
    </row>
    <row r="101" spans="2:14" x14ac:dyDescent="0.25">
      <c r="B101" s="24">
        <v>44089</v>
      </c>
      <c r="C101" s="25">
        <f>SUM(C8:$C$92)*$G$99</f>
        <v>404177083.33333331</v>
      </c>
      <c r="D101" s="18">
        <f t="shared" ref="D101:D164" si="2">C101/1000000000</f>
        <v>0.4041770833333333</v>
      </c>
      <c r="I101" s="35"/>
      <c r="J101" s="35"/>
      <c r="K101" s="35"/>
      <c r="L101" s="35"/>
      <c r="M101" s="35"/>
      <c r="N101" s="35"/>
    </row>
    <row r="102" spans="2:14" x14ac:dyDescent="0.25">
      <c r="B102" s="24">
        <v>44180</v>
      </c>
      <c r="C102" s="25">
        <f>SUM(C9:$C$92)*$G$99</f>
        <v>402164583.33333331</v>
      </c>
      <c r="D102" s="18">
        <f t="shared" si="2"/>
        <v>0.40216458333333333</v>
      </c>
      <c r="E102" s="18"/>
      <c r="I102" s="35"/>
      <c r="J102" s="35"/>
      <c r="K102" s="35"/>
      <c r="L102" s="35"/>
      <c r="M102" s="35"/>
      <c r="N102" s="35"/>
    </row>
    <row r="103" spans="2:14" x14ac:dyDescent="0.25">
      <c r="B103" s="24">
        <v>44270</v>
      </c>
      <c r="C103" s="25">
        <f>SUM(C10:$C$92)*$G$100</f>
        <v>300114062.5</v>
      </c>
      <c r="D103" s="18">
        <f t="shared" si="2"/>
        <v>0.3001140625</v>
      </c>
      <c r="I103" s="35"/>
      <c r="J103" s="35"/>
      <c r="K103" s="35"/>
      <c r="L103" s="35"/>
      <c r="M103" s="35"/>
      <c r="N103" s="35"/>
    </row>
    <row r="104" spans="2:14" x14ac:dyDescent="0.25">
      <c r="B104" s="24">
        <v>44362</v>
      </c>
      <c r="C104" s="25">
        <f>SUM(C11:$C$92)*$G$100</f>
        <v>298137500</v>
      </c>
      <c r="D104" s="18">
        <f t="shared" si="2"/>
        <v>0.2981375</v>
      </c>
      <c r="I104" s="35"/>
      <c r="J104" s="35"/>
      <c r="K104" s="35"/>
      <c r="L104" s="35"/>
      <c r="M104" s="35"/>
      <c r="N104" s="35"/>
    </row>
    <row r="105" spans="2:14" x14ac:dyDescent="0.25">
      <c r="B105" s="24">
        <v>44454</v>
      </c>
      <c r="C105" s="25">
        <f>SUM(C12:$C$92)*$G$100</f>
        <v>295377500</v>
      </c>
      <c r="D105" s="18">
        <f t="shared" si="2"/>
        <v>0.29537750000000002</v>
      </c>
      <c r="I105" s="35"/>
      <c r="J105" s="35"/>
      <c r="K105" s="35"/>
      <c r="L105" s="35"/>
      <c r="M105" s="35"/>
      <c r="N105" s="35"/>
    </row>
    <row r="106" spans="2:14" x14ac:dyDescent="0.25">
      <c r="B106" s="24">
        <v>44545</v>
      </c>
      <c r="C106" s="25">
        <f>SUM(C13:$C$92)*$G$100</f>
        <v>291992187.5</v>
      </c>
      <c r="D106" s="18">
        <f t="shared" si="2"/>
        <v>0.2919921875</v>
      </c>
      <c r="I106" s="35"/>
      <c r="J106" s="35"/>
      <c r="K106" s="35"/>
      <c r="L106" s="35"/>
      <c r="M106" s="35"/>
      <c r="N106" s="35"/>
    </row>
    <row r="107" spans="2:14" x14ac:dyDescent="0.25">
      <c r="B107" s="24">
        <v>44635</v>
      </c>
      <c r="C107" s="25">
        <f>SUM(C14:$C$92)*$G$100</f>
        <v>288190000</v>
      </c>
      <c r="D107" s="18">
        <f t="shared" si="2"/>
        <v>0.28819</v>
      </c>
    </row>
    <row r="108" spans="2:14" x14ac:dyDescent="0.25">
      <c r="B108" s="24">
        <v>44727</v>
      </c>
      <c r="C108" s="25">
        <f>SUM(C15:$C$92)*$G$100</f>
        <v>284387812.5</v>
      </c>
      <c r="D108" s="18">
        <f t="shared" si="2"/>
        <v>0.2843878125</v>
      </c>
    </row>
    <row r="109" spans="2:14" x14ac:dyDescent="0.25">
      <c r="B109" s="24">
        <v>44819</v>
      </c>
      <c r="C109" s="25">
        <f>SUM(C16:$C$92)*$G$100</f>
        <v>280585625</v>
      </c>
      <c r="D109" s="18">
        <f t="shared" si="2"/>
        <v>0.28058562500000001</v>
      </c>
    </row>
    <row r="110" spans="2:14" x14ac:dyDescent="0.25">
      <c r="B110" s="24">
        <v>44910</v>
      </c>
      <c r="C110" s="25">
        <f>SUM(C17:$C$92)*$G$100</f>
        <v>276783437.5</v>
      </c>
      <c r="D110" s="18">
        <f t="shared" si="2"/>
        <v>0.27678343750000001</v>
      </c>
    </row>
    <row r="111" spans="2:14" x14ac:dyDescent="0.25">
      <c r="B111" s="24">
        <v>45000</v>
      </c>
      <c r="C111" s="25">
        <f>SUM(C18:$C$92)*$G$100</f>
        <v>272981250</v>
      </c>
      <c r="D111" s="18">
        <f t="shared" si="2"/>
        <v>0.27298125000000001</v>
      </c>
    </row>
    <row r="112" spans="2:14" x14ac:dyDescent="0.25">
      <c r="B112" s="24">
        <v>45092</v>
      </c>
      <c r="C112" s="25">
        <f>SUM(C19:$C$92)*$G$100</f>
        <v>269179062.5</v>
      </c>
      <c r="D112" s="18">
        <f t="shared" si="2"/>
        <v>0.26917906250000001</v>
      </c>
    </row>
    <row r="113" spans="2:4" x14ac:dyDescent="0.25">
      <c r="B113" s="24">
        <v>45184</v>
      </c>
      <c r="C113" s="25">
        <f>SUM(C20:$C$92)*$G$100</f>
        <v>265376875</v>
      </c>
      <c r="D113" s="18">
        <f t="shared" si="2"/>
        <v>0.26537687500000001</v>
      </c>
    </row>
    <row r="114" spans="2:4" x14ac:dyDescent="0.25">
      <c r="B114" s="24">
        <v>45275</v>
      </c>
      <c r="C114" s="25">
        <f>SUM(C21:$C$92)*$G$100</f>
        <v>261574687.5</v>
      </c>
      <c r="D114" s="18">
        <f t="shared" si="2"/>
        <v>0.26157468750000001</v>
      </c>
    </row>
    <row r="115" spans="2:4" x14ac:dyDescent="0.25">
      <c r="B115" s="24">
        <v>45366</v>
      </c>
      <c r="C115" s="25">
        <f>SUM(C22:$C$92)*$G$100</f>
        <v>257772500</v>
      </c>
      <c r="D115" s="18">
        <f t="shared" si="2"/>
        <v>0.25777250000000002</v>
      </c>
    </row>
    <row r="116" spans="2:4" x14ac:dyDescent="0.25">
      <c r="B116" s="24">
        <v>45458</v>
      </c>
      <c r="C116" s="25">
        <f>SUM(C23:$C$92)*$G$100</f>
        <v>253970312.5</v>
      </c>
      <c r="D116" s="18">
        <f t="shared" si="2"/>
        <v>0.25397031250000002</v>
      </c>
    </row>
    <row r="117" spans="2:4" x14ac:dyDescent="0.25">
      <c r="B117" s="24">
        <v>45550</v>
      </c>
      <c r="C117" s="25">
        <f>SUM(C24:$C$92)*$G$100</f>
        <v>250168125</v>
      </c>
      <c r="D117" s="18">
        <f t="shared" si="2"/>
        <v>0.25016812500000002</v>
      </c>
    </row>
    <row r="118" spans="2:4" x14ac:dyDescent="0.25">
      <c r="B118" s="24">
        <v>45641</v>
      </c>
      <c r="C118" s="25">
        <f>SUM(C25:$C$92)*$G$100</f>
        <v>246365937.5</v>
      </c>
      <c r="D118" s="18">
        <f t="shared" si="2"/>
        <v>0.24636593749999999</v>
      </c>
    </row>
    <row r="119" spans="2:4" x14ac:dyDescent="0.25">
      <c r="B119" s="24">
        <v>45731</v>
      </c>
      <c r="C119" s="25">
        <f>SUM(C26:$C$92)*$G$100</f>
        <v>242563750</v>
      </c>
      <c r="D119" s="18">
        <f t="shared" si="2"/>
        <v>0.24256374999999999</v>
      </c>
    </row>
    <row r="120" spans="2:4" x14ac:dyDescent="0.25">
      <c r="B120" s="24">
        <v>45823</v>
      </c>
      <c r="C120" s="25">
        <f>SUM(C27:$C$92)*$G$100</f>
        <v>238761562.5</v>
      </c>
      <c r="D120" s="18">
        <f t="shared" si="2"/>
        <v>0.2387615625</v>
      </c>
    </row>
    <row r="121" spans="2:4" x14ac:dyDescent="0.25">
      <c r="B121" s="24">
        <v>45915</v>
      </c>
      <c r="C121" s="25">
        <f>SUM(C28:$C$92)*$G$100</f>
        <v>234959375</v>
      </c>
      <c r="D121" s="18">
        <f t="shared" si="2"/>
        <v>0.234959375</v>
      </c>
    </row>
    <row r="122" spans="2:4" x14ac:dyDescent="0.25">
      <c r="B122" s="24">
        <v>46006</v>
      </c>
      <c r="C122" s="25">
        <f>SUM(C29:$C$92)*$G$100</f>
        <v>231157187.5</v>
      </c>
      <c r="D122" s="18">
        <f t="shared" si="2"/>
        <v>0.2311571875</v>
      </c>
    </row>
    <row r="123" spans="2:4" x14ac:dyDescent="0.25">
      <c r="B123" s="24">
        <v>46096</v>
      </c>
      <c r="C123" s="25">
        <f>SUM(C30:$C$92)*$G$100</f>
        <v>227355000</v>
      </c>
      <c r="D123" s="18">
        <f t="shared" si="2"/>
        <v>0.227355</v>
      </c>
    </row>
    <row r="124" spans="2:4" x14ac:dyDescent="0.25">
      <c r="B124" s="24">
        <v>46188</v>
      </c>
      <c r="C124" s="25">
        <f>SUM(C31:$C$92)*$G$100</f>
        <v>223552812.5</v>
      </c>
      <c r="D124" s="18">
        <f t="shared" si="2"/>
        <v>0.2235528125</v>
      </c>
    </row>
    <row r="125" spans="2:4" x14ac:dyDescent="0.25">
      <c r="B125" s="24">
        <v>46280</v>
      </c>
      <c r="C125" s="25">
        <f>SUM(C32:$C$92)*$G$100</f>
        <v>219750625</v>
      </c>
      <c r="D125" s="18">
        <f t="shared" si="2"/>
        <v>0.219750625</v>
      </c>
    </row>
    <row r="126" spans="2:4" x14ac:dyDescent="0.25">
      <c r="B126" s="24">
        <v>46371</v>
      </c>
      <c r="C126" s="25">
        <f>SUM(C33:$C$92)*$G$100</f>
        <v>215948437.5</v>
      </c>
      <c r="D126" s="18">
        <f t="shared" si="2"/>
        <v>0.21594843750000001</v>
      </c>
    </row>
    <row r="127" spans="2:4" x14ac:dyDescent="0.25">
      <c r="B127" s="24">
        <v>46461</v>
      </c>
      <c r="C127" s="25">
        <f>SUM(C34:$C$92)*$G$100</f>
        <v>212146250</v>
      </c>
      <c r="D127" s="18">
        <f t="shared" si="2"/>
        <v>0.21214625000000001</v>
      </c>
    </row>
    <row r="128" spans="2:4" x14ac:dyDescent="0.25">
      <c r="B128" s="24">
        <v>46553</v>
      </c>
      <c r="C128" s="25">
        <f>SUM(C35:$C$92)*$G$100</f>
        <v>208344062.5</v>
      </c>
      <c r="D128" s="18">
        <f t="shared" si="2"/>
        <v>0.20834406250000001</v>
      </c>
    </row>
    <row r="129" spans="2:4" x14ac:dyDescent="0.25">
      <c r="B129" s="24">
        <v>46645</v>
      </c>
      <c r="C129" s="25">
        <f>SUM(C36:$C$92)*$G$100</f>
        <v>204541875</v>
      </c>
      <c r="D129" s="18">
        <f t="shared" si="2"/>
        <v>0.20454187500000001</v>
      </c>
    </row>
    <row r="130" spans="2:4" x14ac:dyDescent="0.25">
      <c r="B130" s="24">
        <v>46736</v>
      </c>
      <c r="C130" s="25">
        <f>SUM(C37:$C$92)*$G$100</f>
        <v>200739687.5</v>
      </c>
      <c r="D130" s="18">
        <f t="shared" si="2"/>
        <v>0.20073968750000001</v>
      </c>
    </row>
    <row r="131" spans="2:4" x14ac:dyDescent="0.25">
      <c r="B131" s="24">
        <v>46827</v>
      </c>
      <c r="C131" s="25">
        <f>SUM(C38:$C$92)*$G$100</f>
        <v>196937500</v>
      </c>
      <c r="D131" s="18">
        <f t="shared" si="2"/>
        <v>0.19693749999999999</v>
      </c>
    </row>
    <row r="132" spans="2:4" x14ac:dyDescent="0.25">
      <c r="B132" s="24">
        <v>46919</v>
      </c>
      <c r="C132" s="25">
        <f>SUM(C39:$C$92)*$G$100</f>
        <v>193135312.5</v>
      </c>
      <c r="D132" s="18">
        <f t="shared" si="2"/>
        <v>0.19313531249999999</v>
      </c>
    </row>
    <row r="133" spans="2:4" x14ac:dyDescent="0.25">
      <c r="B133" s="24">
        <v>47011</v>
      </c>
      <c r="C133" s="25">
        <f>SUM(C40:$C$92)*$G$100</f>
        <v>189333125</v>
      </c>
      <c r="D133" s="18">
        <f t="shared" si="2"/>
        <v>0.18933312499999999</v>
      </c>
    </row>
    <row r="134" spans="2:4" x14ac:dyDescent="0.25">
      <c r="B134" s="24">
        <v>47102</v>
      </c>
      <c r="C134" s="25">
        <f>SUM(C41:$C$92)*$G$100</f>
        <v>185530937.5</v>
      </c>
      <c r="D134" s="18">
        <f t="shared" si="2"/>
        <v>0.18553093749999999</v>
      </c>
    </row>
    <row r="135" spans="2:4" x14ac:dyDescent="0.25">
      <c r="B135" s="24">
        <v>47192</v>
      </c>
      <c r="C135" s="25">
        <f>SUM(C42:$C$92)*$G$100</f>
        <v>181728750</v>
      </c>
      <c r="D135" s="18">
        <f t="shared" si="2"/>
        <v>0.18172874999999999</v>
      </c>
    </row>
    <row r="136" spans="2:4" x14ac:dyDescent="0.25">
      <c r="B136" s="24">
        <v>47284</v>
      </c>
      <c r="C136" s="25">
        <f>SUM(C43:$C$92)*$G$100</f>
        <v>177926562.5</v>
      </c>
      <c r="D136" s="18">
        <f t="shared" si="2"/>
        <v>0.1779265625</v>
      </c>
    </row>
    <row r="137" spans="2:4" x14ac:dyDescent="0.25">
      <c r="B137" s="24">
        <v>47376</v>
      </c>
      <c r="C137" s="25">
        <f>SUM(C44:$C$92)*$G$100</f>
        <v>174124375</v>
      </c>
      <c r="D137" s="18">
        <f t="shared" si="2"/>
        <v>0.174124375</v>
      </c>
    </row>
    <row r="138" spans="2:4" x14ac:dyDescent="0.25">
      <c r="B138" s="24">
        <v>47467</v>
      </c>
      <c r="C138" s="25">
        <f>SUM(C45:$C$92)*$G$100</f>
        <v>170322187.5</v>
      </c>
      <c r="D138" s="18">
        <f t="shared" si="2"/>
        <v>0.1703221875</v>
      </c>
    </row>
    <row r="139" spans="2:4" x14ac:dyDescent="0.25">
      <c r="B139" s="24">
        <v>47557</v>
      </c>
      <c r="C139" s="25">
        <f>SUM(C46:$C$92)*$G$100</f>
        <v>166520000</v>
      </c>
      <c r="D139" s="18">
        <f t="shared" si="2"/>
        <v>0.16652</v>
      </c>
    </row>
    <row r="140" spans="2:4" x14ac:dyDescent="0.25">
      <c r="B140" s="24">
        <v>47649</v>
      </c>
      <c r="C140" s="25">
        <f>SUM(C47:$C$92)*$G$100</f>
        <v>162717812.5</v>
      </c>
      <c r="D140" s="18">
        <f t="shared" si="2"/>
        <v>0.1627178125</v>
      </c>
    </row>
    <row r="141" spans="2:4" x14ac:dyDescent="0.25">
      <c r="B141" s="24">
        <v>47741</v>
      </c>
      <c r="C141" s="25">
        <f>SUM(C48:$C$92)*$G$100</f>
        <v>158915625</v>
      </c>
      <c r="D141" s="18">
        <f t="shared" si="2"/>
        <v>0.158915625</v>
      </c>
    </row>
    <row r="142" spans="2:4" x14ac:dyDescent="0.25">
      <c r="B142" s="24">
        <v>47832</v>
      </c>
      <c r="C142" s="25">
        <f>SUM(C49:$C$92)*$G$100</f>
        <v>155113437.5</v>
      </c>
      <c r="D142" s="18">
        <f t="shared" si="2"/>
        <v>0.15511343750000001</v>
      </c>
    </row>
    <row r="143" spans="2:4" x14ac:dyDescent="0.25">
      <c r="B143" s="24">
        <v>47922</v>
      </c>
      <c r="C143" s="25">
        <f>SUM(C50:$C$92)*$G$100</f>
        <v>151311250</v>
      </c>
      <c r="D143" s="18">
        <f t="shared" si="2"/>
        <v>0.15131125000000001</v>
      </c>
    </row>
    <row r="144" spans="2:4" x14ac:dyDescent="0.25">
      <c r="B144" s="24">
        <v>48014</v>
      </c>
      <c r="C144" s="25">
        <f>SUM(C51:$C$92)*$G$100</f>
        <v>147509062.5</v>
      </c>
      <c r="D144" s="18">
        <f t="shared" si="2"/>
        <v>0.14750906250000001</v>
      </c>
    </row>
    <row r="145" spans="2:4" x14ac:dyDescent="0.25">
      <c r="B145" s="24">
        <v>48106</v>
      </c>
      <c r="C145" s="25">
        <f>SUM(C52:$C$92)*$G$100</f>
        <v>143706875</v>
      </c>
      <c r="D145" s="18">
        <f t="shared" si="2"/>
        <v>0.14370687500000001</v>
      </c>
    </row>
    <row r="146" spans="2:4" x14ac:dyDescent="0.25">
      <c r="B146" s="24">
        <v>48197</v>
      </c>
      <c r="C146" s="25">
        <f>SUM(C53:$C$92)*$G$100</f>
        <v>139904687.5</v>
      </c>
      <c r="D146" s="18">
        <f t="shared" si="2"/>
        <v>0.13990468750000001</v>
      </c>
    </row>
    <row r="147" spans="2:4" x14ac:dyDescent="0.25">
      <c r="B147" s="24">
        <v>48288</v>
      </c>
      <c r="C147" s="25">
        <f>SUM(C54:$C$92)*$G$100</f>
        <v>136102500</v>
      </c>
      <c r="D147" s="18">
        <f t="shared" si="2"/>
        <v>0.13610249999999999</v>
      </c>
    </row>
    <row r="148" spans="2:4" x14ac:dyDescent="0.25">
      <c r="B148" s="24">
        <v>48380</v>
      </c>
      <c r="C148" s="25">
        <f>SUM(C55:$C$92)*$G$100</f>
        <v>132300312.5</v>
      </c>
      <c r="D148" s="18">
        <f t="shared" si="2"/>
        <v>0.13230031249999999</v>
      </c>
    </row>
    <row r="149" spans="2:4" x14ac:dyDescent="0.25">
      <c r="B149" s="24">
        <v>48472</v>
      </c>
      <c r="C149" s="25">
        <f>SUM(C56:$C$92)*$G$100</f>
        <v>128498125</v>
      </c>
      <c r="D149" s="18">
        <f t="shared" si="2"/>
        <v>0.12849812499999999</v>
      </c>
    </row>
    <row r="150" spans="2:4" x14ac:dyDescent="0.25">
      <c r="B150" s="24">
        <v>48563</v>
      </c>
      <c r="C150" s="25">
        <f>SUM(C57:$C$92)*$G$100</f>
        <v>124695937.5</v>
      </c>
      <c r="D150" s="18">
        <f t="shared" si="2"/>
        <v>0.12469593750000001</v>
      </c>
    </row>
    <row r="151" spans="2:4" x14ac:dyDescent="0.25">
      <c r="B151" s="24">
        <v>48653</v>
      </c>
      <c r="C151" s="25">
        <f>SUM(C58:$C$92)*$G$100</f>
        <v>120893750</v>
      </c>
      <c r="D151" s="18">
        <f t="shared" si="2"/>
        <v>0.12089374999999999</v>
      </c>
    </row>
    <row r="152" spans="2:4" x14ac:dyDescent="0.25">
      <c r="B152" s="24">
        <v>48745</v>
      </c>
      <c r="C152" s="25">
        <f>SUM(C59:$C$92)*$G$100</f>
        <v>117091562.5</v>
      </c>
      <c r="D152" s="18">
        <f t="shared" si="2"/>
        <v>0.1170915625</v>
      </c>
    </row>
    <row r="153" spans="2:4" x14ac:dyDescent="0.25">
      <c r="B153" s="24">
        <v>48837</v>
      </c>
      <c r="C153" s="25">
        <f>SUM(C60:$C$92)*$G$100</f>
        <v>113289375</v>
      </c>
      <c r="D153" s="18">
        <f t="shared" si="2"/>
        <v>0.113289375</v>
      </c>
    </row>
    <row r="154" spans="2:4" x14ac:dyDescent="0.25">
      <c r="B154" s="24">
        <v>48928</v>
      </c>
      <c r="C154" s="25">
        <f>SUM(C61:$C$92)*$G$100</f>
        <v>109487187.5</v>
      </c>
      <c r="D154" s="18">
        <f t="shared" si="2"/>
        <v>0.1094871875</v>
      </c>
    </row>
    <row r="155" spans="2:4" x14ac:dyDescent="0.25">
      <c r="B155" s="24">
        <v>49018</v>
      </c>
      <c r="C155" s="25">
        <f>SUM(C62:$C$92)*$G$100</f>
        <v>105685000</v>
      </c>
      <c r="D155" s="18">
        <f t="shared" si="2"/>
        <v>0.105685</v>
      </c>
    </row>
    <row r="156" spans="2:4" x14ac:dyDescent="0.25">
      <c r="B156" s="24">
        <v>49110</v>
      </c>
      <c r="C156" s="25">
        <f>SUM(C63:$C$92)*$G$100</f>
        <v>101882812.5</v>
      </c>
      <c r="D156" s="18">
        <f t="shared" si="2"/>
        <v>0.1018828125</v>
      </c>
    </row>
    <row r="157" spans="2:4" x14ac:dyDescent="0.25">
      <c r="B157" s="24">
        <v>49202</v>
      </c>
      <c r="C157" s="25">
        <f>SUM(C64:$C$92)*$G$100</f>
        <v>98080625</v>
      </c>
      <c r="D157" s="18">
        <f t="shared" si="2"/>
        <v>9.8080625000000005E-2</v>
      </c>
    </row>
    <row r="158" spans="2:4" x14ac:dyDescent="0.25">
      <c r="B158" s="24">
        <v>49293</v>
      </c>
      <c r="C158" s="25">
        <f>SUM(C65:$C$92)*$G$100</f>
        <v>94278437.5</v>
      </c>
      <c r="D158" s="18">
        <f t="shared" si="2"/>
        <v>9.4278437500000006E-2</v>
      </c>
    </row>
    <row r="159" spans="2:4" x14ac:dyDescent="0.25">
      <c r="B159" s="24">
        <v>49383</v>
      </c>
      <c r="C159" s="25">
        <f>SUM(C66:$C$92)*$G$100</f>
        <v>90476250</v>
      </c>
      <c r="D159" s="18">
        <f t="shared" si="2"/>
        <v>9.0476249999999994E-2</v>
      </c>
    </row>
    <row r="160" spans="2:4" x14ac:dyDescent="0.25">
      <c r="B160" s="24">
        <v>49475</v>
      </c>
      <c r="C160" s="25">
        <f>SUM(C67:$C$92)*$G$100</f>
        <v>86674062.5</v>
      </c>
      <c r="D160" s="18">
        <f t="shared" si="2"/>
        <v>8.6674062499999996E-2</v>
      </c>
    </row>
    <row r="161" spans="2:4" x14ac:dyDescent="0.25">
      <c r="B161" s="24">
        <v>49567</v>
      </c>
      <c r="C161" s="25">
        <f>SUM(C68:$C$92)*$G$100</f>
        <v>82871875</v>
      </c>
      <c r="D161" s="18">
        <f t="shared" si="2"/>
        <v>8.2871874999999998E-2</v>
      </c>
    </row>
    <row r="162" spans="2:4" x14ac:dyDescent="0.25">
      <c r="B162" s="24">
        <v>49658</v>
      </c>
      <c r="C162" s="25">
        <f>SUM(C69:$C$92)*$G$100</f>
        <v>79069687.5</v>
      </c>
      <c r="D162" s="18">
        <f t="shared" si="2"/>
        <v>7.9069687499999999E-2</v>
      </c>
    </row>
    <row r="163" spans="2:4" x14ac:dyDescent="0.25">
      <c r="B163" s="24">
        <v>49749</v>
      </c>
      <c r="C163" s="25">
        <f>SUM(C70:$C$92)*$G$100</f>
        <v>75267500</v>
      </c>
      <c r="D163" s="18">
        <f t="shared" si="2"/>
        <v>7.5267500000000001E-2</v>
      </c>
    </row>
    <row r="164" spans="2:4" x14ac:dyDescent="0.25">
      <c r="B164" s="24">
        <v>49841</v>
      </c>
      <c r="C164" s="25">
        <f>SUM(C71:$C$92)*$G$100</f>
        <v>71465312.5</v>
      </c>
      <c r="D164" s="18">
        <f t="shared" si="2"/>
        <v>7.1465312500000003E-2</v>
      </c>
    </row>
    <row r="165" spans="2:4" x14ac:dyDescent="0.25">
      <c r="B165" s="24">
        <v>49933</v>
      </c>
      <c r="C165" s="25">
        <f>SUM(C72:$C$92)*$G$100</f>
        <v>67663125</v>
      </c>
      <c r="D165" s="18">
        <f t="shared" ref="D165:D185" si="3">C165/1000000000</f>
        <v>6.7663125000000005E-2</v>
      </c>
    </row>
    <row r="166" spans="2:4" x14ac:dyDescent="0.25">
      <c r="B166" s="24">
        <v>50024</v>
      </c>
      <c r="C166" s="25">
        <f>SUM(C73:$C$92)*$G$100</f>
        <v>63860937.5</v>
      </c>
      <c r="D166" s="18">
        <f t="shared" si="3"/>
        <v>6.3860937500000006E-2</v>
      </c>
    </row>
    <row r="167" spans="2:4" x14ac:dyDescent="0.25">
      <c r="B167" s="24">
        <v>50114</v>
      </c>
      <c r="C167" s="25">
        <f>SUM(C74:$C$92)*$G$100</f>
        <v>60058750</v>
      </c>
      <c r="D167" s="18">
        <f t="shared" si="3"/>
        <v>6.0058750000000001E-2</v>
      </c>
    </row>
    <row r="168" spans="2:4" x14ac:dyDescent="0.25">
      <c r="B168" s="24">
        <v>50206</v>
      </c>
      <c r="C168" s="25">
        <f>SUM(C75:$C$92)*$G$100</f>
        <v>56256562.5</v>
      </c>
      <c r="D168" s="18">
        <f t="shared" si="3"/>
        <v>5.6256562500000003E-2</v>
      </c>
    </row>
    <row r="169" spans="2:4" x14ac:dyDescent="0.25">
      <c r="B169" s="24">
        <v>50298</v>
      </c>
      <c r="C169" s="25">
        <f>SUM(C76:$C$92)*$G$100</f>
        <v>52454375</v>
      </c>
      <c r="D169" s="18">
        <f t="shared" si="3"/>
        <v>5.2454374999999998E-2</v>
      </c>
    </row>
    <row r="170" spans="2:4" x14ac:dyDescent="0.25">
      <c r="B170" s="24">
        <v>50389</v>
      </c>
      <c r="C170" s="25">
        <f>SUM(C77:$C$92)*$G$100</f>
        <v>48652187.5</v>
      </c>
      <c r="D170" s="18">
        <f t="shared" si="3"/>
        <v>4.8652187499999999E-2</v>
      </c>
    </row>
    <row r="171" spans="2:4" x14ac:dyDescent="0.25">
      <c r="B171" s="24">
        <v>50479</v>
      </c>
      <c r="C171" s="25">
        <f>SUM(C78:$C$92)*$G$100</f>
        <v>44850000</v>
      </c>
      <c r="D171" s="18">
        <f t="shared" si="3"/>
        <v>4.4850000000000001E-2</v>
      </c>
    </row>
    <row r="172" spans="2:4" x14ac:dyDescent="0.25">
      <c r="B172" s="24">
        <v>50571</v>
      </c>
      <c r="C172" s="25">
        <f>SUM(C79:$C$92)*$G$100</f>
        <v>41047812.5</v>
      </c>
      <c r="D172" s="18">
        <f t="shared" si="3"/>
        <v>4.1047812500000003E-2</v>
      </c>
    </row>
    <row r="173" spans="2:4" x14ac:dyDescent="0.25">
      <c r="B173" s="24">
        <v>50663</v>
      </c>
      <c r="C173" s="25">
        <f>SUM(C80:$C$92)*$G$100</f>
        <v>37245625</v>
      </c>
      <c r="D173" s="18">
        <f t="shared" si="3"/>
        <v>3.7245624999999997E-2</v>
      </c>
    </row>
    <row r="174" spans="2:4" x14ac:dyDescent="0.25">
      <c r="B174" s="24">
        <v>50754</v>
      </c>
      <c r="C174" s="25">
        <f>SUM(C81:$C$92)*$G$100</f>
        <v>33443437.5</v>
      </c>
      <c r="D174" s="18">
        <f t="shared" si="3"/>
        <v>3.3443437499999999E-2</v>
      </c>
    </row>
    <row r="175" spans="2:4" x14ac:dyDescent="0.25">
      <c r="B175" s="24">
        <v>50844</v>
      </c>
      <c r="C175" s="25">
        <f>SUM(C82:$C$92)*$G$100</f>
        <v>29641250</v>
      </c>
      <c r="D175" s="18">
        <f t="shared" si="3"/>
        <v>2.9641250000000001E-2</v>
      </c>
    </row>
    <row r="176" spans="2:4" x14ac:dyDescent="0.25">
      <c r="B176" s="24">
        <v>50936</v>
      </c>
      <c r="C176" s="25">
        <f>SUM(C83:$C$92)*$G$100</f>
        <v>25839062.5</v>
      </c>
      <c r="D176" s="18">
        <f t="shared" si="3"/>
        <v>2.5839062499999999E-2</v>
      </c>
    </row>
    <row r="177" spans="2:4" x14ac:dyDescent="0.25">
      <c r="B177" s="24">
        <v>51028</v>
      </c>
      <c r="C177" s="25">
        <f>SUM(C84:$C$92)*$G$100</f>
        <v>22036875</v>
      </c>
      <c r="D177" s="18">
        <f t="shared" si="3"/>
        <v>2.2036875000000001E-2</v>
      </c>
    </row>
    <row r="178" spans="2:4" x14ac:dyDescent="0.25">
      <c r="B178" s="24">
        <v>51119</v>
      </c>
      <c r="C178" s="25">
        <f>SUM(C85:$C$92)*$G$100</f>
        <v>18234687.5</v>
      </c>
      <c r="D178" s="18">
        <f t="shared" si="3"/>
        <v>1.8234687499999999E-2</v>
      </c>
    </row>
    <row r="179" spans="2:4" x14ac:dyDescent="0.25">
      <c r="B179" s="24">
        <v>51210</v>
      </c>
      <c r="C179" s="25">
        <f>SUM(C86:$C$92)*$G$100</f>
        <v>14432500</v>
      </c>
      <c r="D179" s="18">
        <f t="shared" si="3"/>
        <v>1.4432499999999999E-2</v>
      </c>
    </row>
    <row r="180" spans="2:4" x14ac:dyDescent="0.25">
      <c r="B180" s="24">
        <v>51302</v>
      </c>
      <c r="C180" s="25">
        <f>SUM(C87:$C$92)*$G$100</f>
        <v>10630312.5</v>
      </c>
      <c r="D180" s="18">
        <f t="shared" si="3"/>
        <v>1.0630312499999999E-2</v>
      </c>
    </row>
    <row r="181" spans="2:4" x14ac:dyDescent="0.25">
      <c r="B181" s="24">
        <v>51394</v>
      </c>
      <c r="C181" s="25">
        <f>SUM(C88:$C$92)*$G$100</f>
        <v>7870312.5</v>
      </c>
      <c r="D181" s="18">
        <f t="shared" si="3"/>
        <v>7.8703125000000006E-3</v>
      </c>
    </row>
    <row r="182" spans="2:4" x14ac:dyDescent="0.25">
      <c r="B182" s="24">
        <v>51485</v>
      </c>
      <c r="C182" s="25">
        <f>SUM(C89:$C$92)*$G$100</f>
        <v>5577500</v>
      </c>
      <c r="D182" s="18">
        <f t="shared" si="3"/>
        <v>5.5775E-3</v>
      </c>
    </row>
    <row r="183" spans="2:4" x14ac:dyDescent="0.25">
      <c r="B183" s="24">
        <v>51575</v>
      </c>
      <c r="C183" s="25">
        <f>SUM(C90:$C$92)*$G$99</f>
        <v>4379583.333333333</v>
      </c>
      <c r="D183" s="18">
        <f t="shared" si="3"/>
        <v>4.3795833333333334E-3</v>
      </c>
    </row>
    <row r="184" spans="2:4" x14ac:dyDescent="0.25">
      <c r="B184" s="24">
        <v>51667</v>
      </c>
      <c r="C184" s="25">
        <f>SUM(C91:$C$92)*$G$99</f>
        <v>1945416.6666666665</v>
      </c>
      <c r="D184" s="18">
        <f t="shared" si="3"/>
        <v>1.9454166666666665E-3</v>
      </c>
    </row>
    <row r="185" spans="2:4" x14ac:dyDescent="0.25">
      <c r="B185" s="24">
        <v>51759</v>
      </c>
      <c r="C185" s="25">
        <f>SUM(C92:$C$92)*$G$99</f>
        <v>555833.33333333326</v>
      </c>
      <c r="D185" s="18">
        <f t="shared" si="3"/>
        <v>5.5583333333333331E-4</v>
      </c>
    </row>
    <row r="187" spans="2:4" x14ac:dyDescent="0.25">
      <c r="D187" s="18"/>
    </row>
    <row r="188" spans="2:4" x14ac:dyDescent="0.25">
      <c r="D188" s="18">
        <f>SUM(D100:D185)</f>
        <v>13.474209791666667</v>
      </c>
    </row>
  </sheetData>
  <mergeCells count="4">
    <mergeCell ref="B2:I3"/>
    <mergeCell ref="B5:D5"/>
    <mergeCell ref="B98:D98"/>
    <mergeCell ref="I99:N10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3"/>
  <sheetViews>
    <sheetView workbookViewId="0">
      <selection activeCell="B32" sqref="B32:B40"/>
    </sheetView>
  </sheetViews>
  <sheetFormatPr defaultColWidth="9.140625" defaultRowHeight="15" x14ac:dyDescent="0.25"/>
  <cols>
    <col min="2" max="2" width="40.28515625" bestFit="1" customWidth="1"/>
    <col min="3" max="3" width="18.7109375" bestFit="1" customWidth="1"/>
    <col min="4" max="4" width="16.5703125" customWidth="1"/>
    <col min="5" max="9" width="22.140625" customWidth="1"/>
    <col min="10" max="10" width="17" customWidth="1"/>
    <col min="11" max="12" width="15.140625" customWidth="1"/>
    <col min="13" max="13" width="17.28515625" customWidth="1"/>
    <col min="14" max="20" width="12.7109375" bestFit="1" customWidth="1"/>
    <col min="21" max="21" width="14.7109375" customWidth="1"/>
    <col min="22" max="22" width="14.42578125" customWidth="1"/>
  </cols>
  <sheetData>
    <row r="1" spans="2:22" ht="15.75" thickBot="1" x14ac:dyDescent="0.3"/>
    <row r="2" spans="2:22" x14ac:dyDescent="0.25">
      <c r="B2" s="112" t="s">
        <v>220</v>
      </c>
      <c r="C2" s="113"/>
      <c r="D2" s="113"/>
      <c r="E2" s="113"/>
      <c r="F2" s="113"/>
      <c r="G2" s="113"/>
      <c r="H2" s="114"/>
    </row>
    <row r="3" spans="2:22" ht="15.75" thickBot="1" x14ac:dyDescent="0.3">
      <c r="B3" s="115"/>
      <c r="C3" s="116"/>
      <c r="D3" s="116"/>
      <c r="E3" s="116"/>
      <c r="F3" s="116"/>
      <c r="G3" s="116"/>
      <c r="H3" s="117"/>
    </row>
    <row r="5" spans="2:22" x14ac:dyDescent="0.25">
      <c r="B5" s="125" t="s">
        <v>218</v>
      </c>
      <c r="C5" s="125"/>
      <c r="D5" s="125"/>
      <c r="E5" s="125"/>
      <c r="F5" s="125"/>
      <c r="G5" s="125"/>
      <c r="H5" s="125"/>
      <c r="I5" s="125"/>
      <c r="J5" s="125"/>
      <c r="V5" s="2"/>
    </row>
    <row r="6" spans="2:22" ht="45" x14ac:dyDescent="0.25">
      <c r="B6" s="35" t="s">
        <v>154</v>
      </c>
      <c r="C6" s="35" t="s">
        <v>56</v>
      </c>
      <c r="D6" s="35" t="s">
        <v>158</v>
      </c>
      <c r="E6" s="14" t="s">
        <v>155</v>
      </c>
      <c r="F6" s="35" t="s">
        <v>158</v>
      </c>
      <c r="G6" s="14" t="s">
        <v>156</v>
      </c>
      <c r="H6" s="35" t="s">
        <v>158</v>
      </c>
      <c r="I6" s="14" t="s">
        <v>157</v>
      </c>
      <c r="J6" s="35" t="s">
        <v>158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2:22" x14ac:dyDescent="0.25">
      <c r="B7">
        <v>2000</v>
      </c>
      <c r="C7" s="5">
        <v>11703948781</v>
      </c>
      <c r="D7" s="5" t="s">
        <v>159</v>
      </c>
      <c r="E7" s="5">
        <v>2448430485</v>
      </c>
      <c r="F7" s="5"/>
      <c r="G7" s="5">
        <v>952584937</v>
      </c>
      <c r="H7" s="5"/>
      <c r="I7" s="5">
        <v>8302933359</v>
      </c>
      <c r="J7" s="5"/>
      <c r="K7" s="5"/>
      <c r="L7" s="5"/>
      <c r="M7" s="5"/>
    </row>
    <row r="8" spans="2:22" x14ac:dyDescent="0.25">
      <c r="B8">
        <v>2001</v>
      </c>
      <c r="C8" s="5">
        <v>11070457699</v>
      </c>
      <c r="D8" s="5">
        <f t="shared" ref="D8:D22" si="0">C7-C8</f>
        <v>633491082</v>
      </c>
      <c r="E8" s="5">
        <v>2250147387</v>
      </c>
      <c r="F8" s="5">
        <f t="shared" ref="F8:F13" si="1">E7-E8</f>
        <v>198283098</v>
      </c>
      <c r="G8" s="5">
        <v>878387343</v>
      </c>
      <c r="H8" s="5">
        <f t="shared" ref="H8:H13" si="2">G7-G8</f>
        <v>74197594</v>
      </c>
      <c r="I8" s="5">
        <v>7941922969</v>
      </c>
      <c r="J8" s="5">
        <f t="shared" ref="J8:J13" si="3">I7-I8</f>
        <v>361010390</v>
      </c>
      <c r="K8" s="5"/>
      <c r="L8" s="5"/>
      <c r="M8" s="5"/>
    </row>
    <row r="9" spans="2:22" x14ac:dyDescent="0.25">
      <c r="B9">
        <v>2002</v>
      </c>
      <c r="C9" s="5">
        <v>10475926248</v>
      </c>
      <c r="D9" s="5">
        <f t="shared" si="0"/>
        <v>594531451</v>
      </c>
      <c r="E9" s="5">
        <v>2052254605</v>
      </c>
      <c r="F9" s="5">
        <f t="shared" si="1"/>
        <v>197892782</v>
      </c>
      <c r="G9" s="5">
        <v>842745173</v>
      </c>
      <c r="H9" s="5">
        <f t="shared" si="2"/>
        <v>35642170</v>
      </c>
      <c r="I9" s="5">
        <v>7580926470</v>
      </c>
      <c r="J9" s="5">
        <f t="shared" si="3"/>
        <v>360996499</v>
      </c>
      <c r="K9" s="5"/>
      <c r="L9" s="5"/>
      <c r="M9" s="5"/>
    </row>
    <row r="10" spans="2:22" x14ac:dyDescent="0.25">
      <c r="B10">
        <v>2003</v>
      </c>
      <c r="C10" s="5">
        <v>9848680442</v>
      </c>
      <c r="D10" s="5">
        <f t="shared" si="0"/>
        <v>627245806</v>
      </c>
      <c r="E10" s="5">
        <v>1853871728</v>
      </c>
      <c r="F10" s="5">
        <f t="shared" si="1"/>
        <v>198382877</v>
      </c>
      <c r="G10" s="5">
        <v>774878742</v>
      </c>
      <c r="H10" s="5">
        <f t="shared" si="2"/>
        <v>67866431</v>
      </c>
      <c r="I10" s="5">
        <v>7219929972</v>
      </c>
      <c r="J10" s="5">
        <f t="shared" si="3"/>
        <v>360996498</v>
      </c>
    </row>
    <row r="11" spans="2:22" x14ac:dyDescent="0.25">
      <c r="B11">
        <v>2004</v>
      </c>
      <c r="C11" s="5">
        <v>9254374380</v>
      </c>
      <c r="D11" s="5">
        <f t="shared" si="0"/>
        <v>594306062</v>
      </c>
      <c r="E11" s="5">
        <v>1668806532</v>
      </c>
      <c r="F11" s="5">
        <f t="shared" si="1"/>
        <v>185065196</v>
      </c>
      <c r="G11" s="5">
        <v>726634375</v>
      </c>
      <c r="H11" s="5">
        <f t="shared" si="2"/>
        <v>48244367</v>
      </c>
      <c r="I11" s="5">
        <v>6858933473</v>
      </c>
      <c r="J11" s="5">
        <f t="shared" si="3"/>
        <v>360996499</v>
      </c>
    </row>
    <row r="12" spans="2:22" x14ac:dyDescent="0.25">
      <c r="B12">
        <v>2005</v>
      </c>
      <c r="C12" s="5">
        <v>8786178291</v>
      </c>
      <c r="D12" s="5">
        <f t="shared" si="0"/>
        <v>468196089</v>
      </c>
      <c r="E12" s="5">
        <v>1527126785</v>
      </c>
      <c r="F12" s="5">
        <f t="shared" si="1"/>
        <v>141679747</v>
      </c>
      <c r="G12" s="5">
        <v>761114532</v>
      </c>
      <c r="H12" s="5">
        <f t="shared" si="2"/>
        <v>-34480157</v>
      </c>
      <c r="I12" s="5">
        <v>6497936974</v>
      </c>
      <c r="J12" s="5">
        <f t="shared" si="3"/>
        <v>360996499</v>
      </c>
    </row>
    <row r="13" spans="2:22" x14ac:dyDescent="0.25">
      <c r="B13">
        <v>2006</v>
      </c>
      <c r="C13" s="5">
        <v>8744528645</v>
      </c>
      <c r="D13" s="5">
        <f t="shared" si="0"/>
        <v>41649646</v>
      </c>
      <c r="E13" s="5">
        <v>1385447037</v>
      </c>
      <c r="F13" s="5">
        <f t="shared" si="1"/>
        <v>141679748</v>
      </c>
      <c r="G13" s="5">
        <v>718441211</v>
      </c>
      <c r="H13" s="5">
        <f t="shared" si="2"/>
        <v>42673321</v>
      </c>
      <c r="I13" s="5">
        <v>6640640397</v>
      </c>
      <c r="J13" s="5">
        <f t="shared" si="3"/>
        <v>-142703423</v>
      </c>
      <c r="K13" t="s">
        <v>160</v>
      </c>
    </row>
    <row r="14" spans="2:22" x14ac:dyDescent="0.25">
      <c r="B14">
        <v>2007</v>
      </c>
      <c r="C14" s="5">
        <v>8231573922</v>
      </c>
      <c r="D14" s="5">
        <f t="shared" si="0"/>
        <v>512954723</v>
      </c>
      <c r="J14" s="5"/>
    </row>
    <row r="15" spans="2:22" x14ac:dyDescent="0.25">
      <c r="B15">
        <v>2008</v>
      </c>
      <c r="C15" s="5">
        <v>7777980635</v>
      </c>
      <c r="D15" s="5">
        <f t="shared" si="0"/>
        <v>453593287</v>
      </c>
      <c r="J15" s="5"/>
    </row>
    <row r="16" spans="2:22" x14ac:dyDescent="0.25">
      <c r="B16">
        <v>2009</v>
      </c>
      <c r="C16" s="5">
        <v>7294205864</v>
      </c>
      <c r="D16" s="5">
        <f t="shared" si="0"/>
        <v>483774771</v>
      </c>
      <c r="J16" s="5"/>
    </row>
    <row r="17" spans="2:10" x14ac:dyDescent="0.25">
      <c r="B17">
        <v>2010</v>
      </c>
      <c r="C17" s="5">
        <v>6867002312</v>
      </c>
      <c r="D17" s="5">
        <f t="shared" si="0"/>
        <v>427203552</v>
      </c>
      <c r="J17" s="5"/>
    </row>
    <row r="18" spans="2:10" x14ac:dyDescent="0.25">
      <c r="B18">
        <v>2011</v>
      </c>
      <c r="C18" s="5">
        <v>6659874462</v>
      </c>
      <c r="D18" s="5">
        <f t="shared" si="0"/>
        <v>207127850</v>
      </c>
      <c r="J18" s="5"/>
    </row>
    <row r="19" spans="2:10" x14ac:dyDescent="0.25">
      <c r="B19">
        <v>2012</v>
      </c>
      <c r="C19" s="5">
        <v>6170409022</v>
      </c>
      <c r="D19" s="5">
        <f t="shared" si="0"/>
        <v>489465440</v>
      </c>
      <c r="J19" s="5"/>
    </row>
    <row r="20" spans="2:10" x14ac:dyDescent="0.25">
      <c r="B20">
        <v>2013</v>
      </c>
      <c r="C20" s="5">
        <v>5657654356</v>
      </c>
      <c r="D20" s="5">
        <f t="shared" si="0"/>
        <v>512754666</v>
      </c>
      <c r="J20" s="5"/>
    </row>
    <row r="21" spans="2:10" x14ac:dyDescent="0.25">
      <c r="B21">
        <v>2014</v>
      </c>
      <c r="C21" s="5">
        <v>5249170866</v>
      </c>
      <c r="D21" s="5">
        <f t="shared" si="0"/>
        <v>408483490</v>
      </c>
      <c r="J21" s="5"/>
    </row>
    <row r="22" spans="2:10" x14ac:dyDescent="0.25">
      <c r="B22" s="2">
        <v>42185</v>
      </c>
      <c r="C22" s="5">
        <v>5302447086</v>
      </c>
      <c r="D22" s="5">
        <f t="shared" si="0"/>
        <v>-53276220</v>
      </c>
      <c r="J22" s="5"/>
    </row>
    <row r="24" spans="2:10" x14ac:dyDescent="0.25">
      <c r="B24" t="s">
        <v>164</v>
      </c>
      <c r="C24" s="5">
        <f>C22-D24</f>
        <v>4830447086</v>
      </c>
      <c r="D24" s="5">
        <v>472000000</v>
      </c>
    </row>
    <row r="25" spans="2:10" x14ac:dyDescent="0.25">
      <c r="E25" s="5"/>
      <c r="F25" s="5"/>
      <c r="G25" s="5"/>
      <c r="H25" s="5"/>
      <c r="I25" s="5"/>
      <c r="J25" s="5"/>
    </row>
    <row r="26" spans="2:10" x14ac:dyDescent="0.25">
      <c r="B26" t="s">
        <v>161</v>
      </c>
      <c r="D26" s="5">
        <f>AVERAGE(D8:D21)</f>
        <v>461055565.35714287</v>
      </c>
    </row>
    <row r="27" spans="2:10" x14ac:dyDescent="0.25">
      <c r="B27" t="s">
        <v>162</v>
      </c>
      <c r="D27" s="5">
        <f>AVERAGE(F8:F13)+AVERAGE(J8:J12)</f>
        <v>538163185</v>
      </c>
      <c r="E27" t="s">
        <v>163</v>
      </c>
    </row>
    <row r="28" spans="2:10" x14ac:dyDescent="0.25">
      <c r="D28" s="5"/>
    </row>
    <row r="29" spans="2:10" x14ac:dyDescent="0.25">
      <c r="D29" s="5"/>
    </row>
    <row r="30" spans="2:10" x14ac:dyDescent="0.25">
      <c r="B30" s="140" t="s">
        <v>219</v>
      </c>
      <c r="C30" s="140"/>
      <c r="D30" s="140"/>
      <c r="E30" s="140"/>
    </row>
    <row r="31" spans="2:10" x14ac:dyDescent="0.25">
      <c r="B31" t="s">
        <v>165</v>
      </c>
      <c r="C31" t="s">
        <v>174</v>
      </c>
      <c r="D31" t="s">
        <v>175</v>
      </c>
      <c r="E31" t="s">
        <v>176</v>
      </c>
      <c r="F31" s="5"/>
    </row>
    <row r="32" spans="2:10" x14ac:dyDescent="0.25">
      <c r="B32" s="2">
        <v>42551</v>
      </c>
      <c r="C32" s="5">
        <f>C24-D32</f>
        <v>4292283901</v>
      </c>
      <c r="D32" s="5">
        <f>$D$27</f>
        <v>538163185</v>
      </c>
      <c r="E32" s="17">
        <f>D32/1000000000</f>
        <v>0.53816318500000004</v>
      </c>
    </row>
    <row r="33" spans="2:5" x14ac:dyDescent="0.25">
      <c r="B33" s="2">
        <v>42916</v>
      </c>
      <c r="C33" s="5">
        <f>C32-D33</f>
        <v>3754120716</v>
      </c>
      <c r="D33" s="5">
        <f t="shared" ref="D33:D39" si="4">$D$27</f>
        <v>538163185</v>
      </c>
      <c r="E33" s="17">
        <f t="shared" ref="E33:E40" si="5">D33/1000000000</f>
        <v>0.53816318500000004</v>
      </c>
    </row>
    <row r="34" spans="2:5" x14ac:dyDescent="0.25">
      <c r="B34" s="2">
        <v>43281</v>
      </c>
      <c r="C34" s="5">
        <f t="shared" ref="C34:C40" si="6">C33-D34</f>
        <v>3215957531</v>
      </c>
      <c r="D34" s="5">
        <f t="shared" si="4"/>
        <v>538163185</v>
      </c>
      <c r="E34" s="17">
        <f t="shared" si="5"/>
        <v>0.53816318500000004</v>
      </c>
    </row>
    <row r="35" spans="2:5" x14ac:dyDescent="0.25">
      <c r="B35" s="2">
        <v>43646</v>
      </c>
      <c r="C35" s="5">
        <f t="shared" si="6"/>
        <v>2677794346</v>
      </c>
      <c r="D35" s="5">
        <f t="shared" si="4"/>
        <v>538163185</v>
      </c>
      <c r="E35" s="17">
        <f t="shared" si="5"/>
        <v>0.53816318500000004</v>
      </c>
    </row>
    <row r="36" spans="2:5" x14ac:dyDescent="0.25">
      <c r="B36" s="2">
        <v>44012</v>
      </c>
      <c r="C36" s="5">
        <f t="shared" si="6"/>
        <v>2139631161</v>
      </c>
      <c r="D36" s="5">
        <f t="shared" si="4"/>
        <v>538163185</v>
      </c>
      <c r="E36" s="17">
        <f t="shared" si="5"/>
        <v>0.53816318500000004</v>
      </c>
    </row>
    <row r="37" spans="2:5" x14ac:dyDescent="0.25">
      <c r="B37" s="2">
        <v>44377</v>
      </c>
      <c r="C37" s="5">
        <f t="shared" si="6"/>
        <v>1601467976</v>
      </c>
      <c r="D37" s="5">
        <f t="shared" si="4"/>
        <v>538163185</v>
      </c>
      <c r="E37" s="17">
        <f t="shared" si="5"/>
        <v>0.53816318500000004</v>
      </c>
    </row>
    <row r="38" spans="2:5" x14ac:dyDescent="0.25">
      <c r="B38" s="2">
        <v>44742</v>
      </c>
      <c r="C38" s="5">
        <f t="shared" si="6"/>
        <v>1063304791</v>
      </c>
      <c r="D38" s="5">
        <f t="shared" si="4"/>
        <v>538163185</v>
      </c>
      <c r="E38" s="17">
        <f t="shared" si="5"/>
        <v>0.53816318500000004</v>
      </c>
    </row>
    <row r="39" spans="2:5" x14ac:dyDescent="0.25">
      <c r="B39" s="2">
        <v>45107</v>
      </c>
      <c r="C39" s="5">
        <f t="shared" si="6"/>
        <v>525141606</v>
      </c>
      <c r="D39" s="5">
        <f t="shared" si="4"/>
        <v>538163185</v>
      </c>
      <c r="E39" s="17">
        <f t="shared" si="5"/>
        <v>0.53816318500000004</v>
      </c>
    </row>
    <row r="40" spans="2:5" x14ac:dyDescent="0.25">
      <c r="B40" s="2">
        <v>45473</v>
      </c>
      <c r="C40" s="5">
        <f t="shared" si="6"/>
        <v>0</v>
      </c>
      <c r="D40" s="5">
        <f>C39</f>
        <v>525141606</v>
      </c>
      <c r="E40" s="17">
        <f t="shared" si="5"/>
        <v>0.52514160600000004</v>
      </c>
    </row>
    <row r="41" spans="2:5" x14ac:dyDescent="0.25">
      <c r="B41" s="2"/>
      <c r="C41" s="5"/>
      <c r="D41" s="5"/>
    </row>
    <row r="42" spans="2:5" x14ac:dyDescent="0.25">
      <c r="B42" s="2"/>
      <c r="C42" s="5"/>
      <c r="D42" s="5">
        <f>SUM(D32:D40)</f>
        <v>4830447086</v>
      </c>
    </row>
    <row r="43" spans="2:5" x14ac:dyDescent="0.25">
      <c r="B43" s="2"/>
      <c r="C43" s="5"/>
      <c r="D43" s="5"/>
    </row>
  </sheetData>
  <mergeCells count="3">
    <mergeCell ref="B5:J5"/>
    <mergeCell ref="B30:E30"/>
    <mergeCell ref="B2:H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5"/>
  <sheetViews>
    <sheetView workbookViewId="0">
      <selection activeCell="A4" sqref="A4:A795"/>
    </sheetView>
  </sheetViews>
  <sheetFormatPr defaultColWidth="9.140625" defaultRowHeight="15" x14ac:dyDescent="0.25"/>
  <cols>
    <col min="2" max="2" width="26.140625" customWidth="1"/>
    <col min="3" max="4" width="15" customWidth="1"/>
    <col min="5" max="5" width="16" customWidth="1"/>
    <col min="6" max="6" width="13.140625" customWidth="1"/>
    <col min="7" max="7" width="21" bestFit="1" customWidth="1"/>
    <col min="8" max="8" width="14" bestFit="1" customWidth="1"/>
  </cols>
  <sheetData>
    <row r="1" spans="1:4" x14ac:dyDescent="0.25">
      <c r="B1" t="s">
        <v>178</v>
      </c>
      <c r="C1" s="17">
        <f>SUM(C4:C795)</f>
        <v>350.01864443304424</v>
      </c>
    </row>
    <row r="3" spans="1:4" x14ac:dyDescent="0.25">
      <c r="A3" t="s">
        <v>154</v>
      </c>
      <c r="B3" t="s">
        <v>33</v>
      </c>
      <c r="C3" t="s">
        <v>26</v>
      </c>
      <c r="D3" t="s">
        <v>67</v>
      </c>
    </row>
    <row r="4" spans="1:4" x14ac:dyDescent="0.25">
      <c r="A4">
        <f>YEAR(B4)</f>
        <v>2015</v>
      </c>
      <c r="B4" s="9">
        <v>42230</v>
      </c>
      <c r="C4" s="28">
        <v>1.4</v>
      </c>
      <c r="D4" t="s">
        <v>60</v>
      </c>
    </row>
    <row r="5" spans="1:4" x14ac:dyDescent="0.25">
      <c r="A5">
        <f t="shared" ref="A5:A68" si="0">YEAR(B5)</f>
        <v>2015</v>
      </c>
      <c r="B5" s="9">
        <v>42259</v>
      </c>
      <c r="C5" s="28">
        <v>1.6</v>
      </c>
      <c r="D5" t="s">
        <v>60</v>
      </c>
    </row>
    <row r="6" spans="1:4" x14ac:dyDescent="0.25">
      <c r="A6">
        <f t="shared" si="0"/>
        <v>2015</v>
      </c>
      <c r="B6" s="9">
        <v>42266</v>
      </c>
      <c r="C6" s="28">
        <v>1.6</v>
      </c>
      <c r="D6" t="s">
        <v>60</v>
      </c>
    </row>
    <row r="7" spans="1:4" x14ac:dyDescent="0.25">
      <c r="A7">
        <f t="shared" si="0"/>
        <v>2015</v>
      </c>
      <c r="B7" s="9">
        <v>42293</v>
      </c>
      <c r="C7" s="28">
        <v>1</v>
      </c>
      <c r="D7" t="s">
        <v>60</v>
      </c>
    </row>
    <row r="8" spans="1:4" x14ac:dyDescent="0.25">
      <c r="A8">
        <f t="shared" si="0"/>
        <v>2015</v>
      </c>
      <c r="B8" s="9">
        <v>42223</v>
      </c>
      <c r="C8" s="28">
        <v>1</v>
      </c>
      <c r="D8" t="s">
        <v>60</v>
      </c>
    </row>
    <row r="9" spans="1:4" x14ac:dyDescent="0.25">
      <c r="A9">
        <f t="shared" si="0"/>
        <v>2015</v>
      </c>
      <c r="B9" s="9">
        <v>42251</v>
      </c>
      <c r="C9" s="28">
        <v>1.4</v>
      </c>
      <c r="D9" t="s">
        <v>60</v>
      </c>
    </row>
    <row r="10" spans="1:4" x14ac:dyDescent="0.25">
      <c r="A10">
        <f t="shared" si="0"/>
        <v>2015</v>
      </c>
      <c r="B10" s="9">
        <v>42286</v>
      </c>
      <c r="C10" s="28">
        <v>1.4</v>
      </c>
      <c r="D10" t="s">
        <v>60</v>
      </c>
    </row>
    <row r="11" spans="1:4" x14ac:dyDescent="0.25">
      <c r="A11">
        <f t="shared" si="0"/>
        <v>2015</v>
      </c>
      <c r="B11" s="9">
        <v>42314</v>
      </c>
      <c r="C11" s="28">
        <v>1.4</v>
      </c>
      <c r="D11" t="s">
        <v>60</v>
      </c>
    </row>
    <row r="12" spans="1:4" x14ac:dyDescent="0.25">
      <c r="A12">
        <f t="shared" si="0"/>
        <v>2015</v>
      </c>
      <c r="B12" s="9">
        <v>42349</v>
      </c>
      <c r="C12" s="28">
        <v>2</v>
      </c>
      <c r="D12" t="s">
        <v>60</v>
      </c>
    </row>
    <row r="13" spans="1:4" x14ac:dyDescent="0.25">
      <c r="A13">
        <f t="shared" si="0"/>
        <v>2016</v>
      </c>
      <c r="B13" s="9">
        <v>42377</v>
      </c>
      <c r="C13" s="28">
        <v>2</v>
      </c>
      <c r="D13" t="s">
        <v>60</v>
      </c>
    </row>
    <row r="14" spans="1:4" x14ac:dyDescent="0.25">
      <c r="A14">
        <f t="shared" si="0"/>
        <v>2015</v>
      </c>
      <c r="B14" s="8">
        <v>42306</v>
      </c>
      <c r="C14" s="28">
        <v>0.17399999999999999</v>
      </c>
      <c r="D14" t="s">
        <v>168</v>
      </c>
    </row>
    <row r="15" spans="1:4" x14ac:dyDescent="0.25">
      <c r="A15">
        <f t="shared" si="0"/>
        <v>2016</v>
      </c>
      <c r="B15" s="8">
        <v>42401</v>
      </c>
      <c r="C15" s="28">
        <v>0.12425599999999999</v>
      </c>
      <c r="D15" t="s">
        <v>168</v>
      </c>
    </row>
    <row r="16" spans="1:4" x14ac:dyDescent="0.25">
      <c r="A16">
        <f t="shared" si="0"/>
        <v>2016</v>
      </c>
      <c r="B16" s="8">
        <v>42468</v>
      </c>
      <c r="C16" s="28">
        <v>0</v>
      </c>
      <c r="D16" t="s">
        <v>168</v>
      </c>
    </row>
    <row r="17" spans="1:4" x14ac:dyDescent="0.25">
      <c r="A17">
        <f t="shared" si="0"/>
        <v>2016</v>
      </c>
      <c r="B17" s="8">
        <v>42471</v>
      </c>
      <c r="C17" s="28">
        <v>0</v>
      </c>
      <c r="D17" t="s">
        <v>168</v>
      </c>
    </row>
    <row r="18" spans="1:4" x14ac:dyDescent="0.25">
      <c r="A18">
        <f t="shared" si="0"/>
        <v>2016</v>
      </c>
      <c r="B18" s="8">
        <v>42514</v>
      </c>
      <c r="C18" s="28">
        <v>0.25</v>
      </c>
      <c r="D18" t="s">
        <v>168</v>
      </c>
    </row>
    <row r="19" spans="1:4" x14ac:dyDescent="0.25">
      <c r="A19">
        <f t="shared" si="0"/>
        <v>2016</v>
      </c>
      <c r="B19" s="8">
        <v>42604</v>
      </c>
      <c r="C19" s="28">
        <v>0.22972599999999999</v>
      </c>
      <c r="D19" t="s">
        <v>168</v>
      </c>
    </row>
    <row r="20" spans="1:4" x14ac:dyDescent="0.25">
      <c r="A20">
        <f t="shared" si="0"/>
        <v>2016</v>
      </c>
      <c r="B20" s="8">
        <v>42682</v>
      </c>
      <c r="C20" s="28">
        <v>0.19959800000000003</v>
      </c>
      <c r="D20" t="s">
        <v>168</v>
      </c>
    </row>
    <row r="21" spans="1:4" x14ac:dyDescent="0.25">
      <c r="A21">
        <f t="shared" si="0"/>
        <v>2016</v>
      </c>
      <c r="B21" s="8">
        <v>42710</v>
      </c>
      <c r="C21" s="28">
        <v>8.1900000000000001E-2</v>
      </c>
      <c r="D21" t="s">
        <v>168</v>
      </c>
    </row>
    <row r="22" spans="1:4" x14ac:dyDescent="0.25">
      <c r="A22">
        <f t="shared" si="0"/>
        <v>2017</v>
      </c>
      <c r="B22" s="8">
        <v>42811</v>
      </c>
      <c r="C22" s="28">
        <v>0.45</v>
      </c>
      <c r="D22" t="s">
        <v>168</v>
      </c>
    </row>
    <row r="23" spans="1:4" x14ac:dyDescent="0.25">
      <c r="A23">
        <f t="shared" si="0"/>
        <v>2017</v>
      </c>
      <c r="B23" s="8">
        <v>42919</v>
      </c>
      <c r="C23" s="28">
        <v>0.22309600000000002</v>
      </c>
      <c r="D23" t="s">
        <v>168</v>
      </c>
    </row>
    <row r="24" spans="1:4" x14ac:dyDescent="0.25">
      <c r="A24">
        <f t="shared" si="0"/>
        <v>2017</v>
      </c>
      <c r="B24" s="8">
        <v>42934</v>
      </c>
      <c r="C24" s="28">
        <v>0</v>
      </c>
      <c r="D24" t="s">
        <v>168</v>
      </c>
    </row>
    <row r="25" spans="1:4" x14ac:dyDescent="0.25">
      <c r="A25">
        <f t="shared" si="0"/>
        <v>2017</v>
      </c>
      <c r="B25" s="8">
        <v>42955</v>
      </c>
      <c r="C25" s="28">
        <v>0.43304399999999998</v>
      </c>
      <c r="D25" t="s">
        <v>168</v>
      </c>
    </row>
    <row r="26" spans="1:4" x14ac:dyDescent="0.25">
      <c r="A26">
        <f t="shared" si="0"/>
        <v>2017</v>
      </c>
      <c r="B26" s="8">
        <v>43096</v>
      </c>
      <c r="C26" s="28">
        <v>0.12540000000000001</v>
      </c>
      <c r="D26" t="s">
        <v>168</v>
      </c>
    </row>
    <row r="27" spans="1:4" x14ac:dyDescent="0.25">
      <c r="A27">
        <f t="shared" si="0"/>
        <v>2018</v>
      </c>
      <c r="B27" s="8">
        <v>43286</v>
      </c>
      <c r="C27" s="28">
        <v>0</v>
      </c>
      <c r="D27" t="s">
        <v>168</v>
      </c>
    </row>
    <row r="28" spans="1:4" x14ac:dyDescent="0.25">
      <c r="A28">
        <f t="shared" si="0"/>
        <v>2019</v>
      </c>
      <c r="B28" s="8">
        <v>43518</v>
      </c>
      <c r="C28" s="28">
        <v>0</v>
      </c>
      <c r="D28" t="s">
        <v>168</v>
      </c>
    </row>
    <row r="29" spans="1:4" x14ac:dyDescent="0.25">
      <c r="A29">
        <f t="shared" si="0"/>
        <v>2019</v>
      </c>
      <c r="B29" s="8">
        <v>43535</v>
      </c>
      <c r="C29" s="28">
        <v>3.4751000000000004E-2</v>
      </c>
      <c r="D29" t="s">
        <v>168</v>
      </c>
    </row>
    <row r="30" spans="1:4" x14ac:dyDescent="0.25">
      <c r="A30">
        <f t="shared" si="0"/>
        <v>2019</v>
      </c>
      <c r="B30" s="8">
        <v>43585</v>
      </c>
      <c r="C30" s="28">
        <v>0</v>
      </c>
      <c r="D30" t="s">
        <v>168</v>
      </c>
    </row>
    <row r="31" spans="1:4" x14ac:dyDescent="0.25">
      <c r="A31">
        <f t="shared" si="0"/>
        <v>2019</v>
      </c>
      <c r="B31" s="8">
        <v>43619</v>
      </c>
      <c r="C31" s="28">
        <v>0</v>
      </c>
      <c r="D31" t="s">
        <v>168</v>
      </c>
    </row>
    <row r="32" spans="1:4" x14ac:dyDescent="0.25">
      <c r="A32">
        <f t="shared" si="0"/>
        <v>2019</v>
      </c>
      <c r="B32" s="8">
        <v>43819</v>
      </c>
      <c r="C32" s="28">
        <v>0</v>
      </c>
      <c r="D32" t="s">
        <v>168</v>
      </c>
    </row>
    <row r="33" spans="1:4" x14ac:dyDescent="0.25">
      <c r="A33">
        <f t="shared" si="0"/>
        <v>2020</v>
      </c>
      <c r="B33" s="8">
        <v>44025</v>
      </c>
      <c r="C33" s="28">
        <v>0</v>
      </c>
      <c r="D33" t="s">
        <v>168</v>
      </c>
    </row>
    <row r="34" spans="1:4" x14ac:dyDescent="0.25">
      <c r="A34">
        <f t="shared" si="0"/>
        <v>2021</v>
      </c>
      <c r="B34" s="8">
        <v>44305</v>
      </c>
      <c r="C34" s="28">
        <v>0</v>
      </c>
      <c r="D34" t="s">
        <v>168</v>
      </c>
    </row>
    <row r="35" spans="1:4" x14ac:dyDescent="0.25">
      <c r="A35">
        <f t="shared" si="0"/>
        <v>2021</v>
      </c>
      <c r="B35" s="8">
        <v>44347</v>
      </c>
      <c r="C35" s="28">
        <v>0</v>
      </c>
      <c r="D35" t="s">
        <v>168</v>
      </c>
    </row>
    <row r="36" spans="1:4" x14ac:dyDescent="0.25">
      <c r="A36">
        <f t="shared" si="0"/>
        <v>2021</v>
      </c>
      <c r="B36" s="8">
        <v>44356</v>
      </c>
      <c r="C36" s="28">
        <v>0</v>
      </c>
      <c r="D36" t="s">
        <v>168</v>
      </c>
    </row>
    <row r="37" spans="1:4" x14ac:dyDescent="0.25">
      <c r="A37">
        <f t="shared" si="0"/>
        <v>2024</v>
      </c>
      <c r="B37" s="8">
        <v>45480</v>
      </c>
      <c r="C37" s="28">
        <v>0</v>
      </c>
      <c r="D37" t="s">
        <v>168</v>
      </c>
    </row>
    <row r="38" spans="1:4" x14ac:dyDescent="0.25">
      <c r="A38">
        <f t="shared" si="0"/>
        <v>2025</v>
      </c>
      <c r="B38" s="8">
        <v>45844</v>
      </c>
      <c r="C38" s="28">
        <v>0</v>
      </c>
      <c r="D38" t="s">
        <v>168</v>
      </c>
    </row>
    <row r="39" spans="1:4" x14ac:dyDescent="0.25">
      <c r="A39">
        <f t="shared" si="0"/>
        <v>2026</v>
      </c>
      <c r="B39" s="8">
        <v>46213</v>
      </c>
      <c r="C39" s="28">
        <v>0</v>
      </c>
      <c r="D39" t="s">
        <v>168</v>
      </c>
    </row>
    <row r="40" spans="1:4" x14ac:dyDescent="0.25">
      <c r="A40">
        <f t="shared" si="0"/>
        <v>2028</v>
      </c>
      <c r="B40" s="8">
        <v>46857</v>
      </c>
      <c r="C40" s="28">
        <v>0.2</v>
      </c>
      <c r="D40" t="s">
        <v>168</v>
      </c>
    </row>
    <row r="41" spans="1:4" x14ac:dyDescent="0.25">
      <c r="A41">
        <f t="shared" si="0"/>
        <v>2034</v>
      </c>
      <c r="B41" s="8">
        <v>49074</v>
      </c>
      <c r="C41" s="28">
        <v>0</v>
      </c>
      <c r="D41" t="s">
        <v>168</v>
      </c>
    </row>
    <row r="42" spans="1:4" x14ac:dyDescent="0.25">
      <c r="A42">
        <f t="shared" si="0"/>
        <v>2034</v>
      </c>
      <c r="B42" s="8">
        <v>49142</v>
      </c>
      <c r="C42" s="28">
        <v>0.31</v>
      </c>
      <c r="D42" t="s">
        <v>168</v>
      </c>
    </row>
    <row r="43" spans="1:4" x14ac:dyDescent="0.25">
      <c r="A43">
        <f t="shared" si="0"/>
        <v>2057</v>
      </c>
      <c r="B43" s="8">
        <v>57551</v>
      </c>
      <c r="C43" s="28">
        <v>0</v>
      </c>
      <c r="D43" t="s">
        <v>168</v>
      </c>
    </row>
    <row r="44" spans="1:4" x14ac:dyDescent="0.25">
      <c r="A44">
        <f t="shared" si="0"/>
        <v>2015</v>
      </c>
      <c r="B44" s="8">
        <v>42306</v>
      </c>
      <c r="C44" s="28">
        <v>8.1431999999999997E-3</v>
      </c>
      <c r="D44" t="s">
        <v>169</v>
      </c>
    </row>
    <row r="45" spans="1:4" x14ac:dyDescent="0.25">
      <c r="A45">
        <f t="shared" si="0"/>
        <v>2016</v>
      </c>
      <c r="B45" s="8">
        <v>42401</v>
      </c>
      <c r="C45" s="28">
        <v>6.5234399999999993E-3</v>
      </c>
      <c r="D45" t="s">
        <v>169</v>
      </c>
    </row>
    <row r="46" spans="1:4" x14ac:dyDescent="0.25">
      <c r="A46">
        <f t="shared" si="0"/>
        <v>2015</v>
      </c>
      <c r="B46" s="8">
        <v>42238</v>
      </c>
      <c r="C46" s="28">
        <v>1.14863E-2</v>
      </c>
      <c r="D46" t="s">
        <v>169</v>
      </c>
    </row>
    <row r="47" spans="1:4" x14ac:dyDescent="0.25">
      <c r="A47">
        <f t="shared" si="0"/>
        <v>2016</v>
      </c>
      <c r="B47" s="8">
        <v>42604</v>
      </c>
      <c r="C47" s="28">
        <v>1.14863E-2</v>
      </c>
      <c r="D47" t="s">
        <v>169</v>
      </c>
    </row>
    <row r="48" spans="1:4" x14ac:dyDescent="0.25">
      <c r="A48">
        <f t="shared" si="0"/>
        <v>2015</v>
      </c>
      <c r="B48" s="8">
        <v>42316</v>
      </c>
      <c r="C48" s="28">
        <v>8.9819100000000009E-3</v>
      </c>
      <c r="D48" t="s">
        <v>169</v>
      </c>
    </row>
    <row r="49" spans="1:4" x14ac:dyDescent="0.25">
      <c r="A49">
        <f t="shared" si="0"/>
        <v>2016</v>
      </c>
      <c r="B49" s="8">
        <v>42682</v>
      </c>
      <c r="C49" s="28">
        <v>8.9819100000000009E-3</v>
      </c>
      <c r="D49" t="s">
        <v>169</v>
      </c>
    </row>
    <row r="50" spans="1:4" x14ac:dyDescent="0.25">
      <c r="A50">
        <f t="shared" si="0"/>
        <v>2015</v>
      </c>
      <c r="B50" s="8">
        <v>42344</v>
      </c>
      <c r="C50" s="28">
        <v>3.6855E-3</v>
      </c>
      <c r="D50" t="s">
        <v>169</v>
      </c>
    </row>
    <row r="51" spans="1:4" x14ac:dyDescent="0.25">
      <c r="A51">
        <f t="shared" si="0"/>
        <v>2016</v>
      </c>
      <c r="B51" s="8">
        <v>42710</v>
      </c>
      <c r="C51" s="28">
        <v>3.6855E-3</v>
      </c>
      <c r="D51" t="s">
        <v>169</v>
      </c>
    </row>
    <row r="52" spans="1:4" x14ac:dyDescent="0.25">
      <c r="A52">
        <f t="shared" si="0"/>
        <v>2016</v>
      </c>
      <c r="B52" s="8">
        <v>42446</v>
      </c>
      <c r="C52" s="28">
        <v>1.8126000000000003E-2</v>
      </c>
      <c r="D52" t="s">
        <v>169</v>
      </c>
    </row>
    <row r="53" spans="1:4" x14ac:dyDescent="0.25">
      <c r="A53">
        <f t="shared" si="0"/>
        <v>2017</v>
      </c>
      <c r="B53" s="8">
        <v>42811</v>
      </c>
      <c r="C53" s="28">
        <v>1.8126000000000003E-2</v>
      </c>
      <c r="D53" t="s">
        <v>169</v>
      </c>
    </row>
    <row r="54" spans="1:4" x14ac:dyDescent="0.25">
      <c r="A54">
        <f t="shared" si="0"/>
        <v>2016</v>
      </c>
      <c r="B54" s="8">
        <v>42554</v>
      </c>
      <c r="C54" s="28">
        <v>1.0039320000000001E-2</v>
      </c>
      <c r="D54" t="s">
        <v>169</v>
      </c>
    </row>
    <row r="55" spans="1:4" x14ac:dyDescent="0.25">
      <c r="A55">
        <f t="shared" si="0"/>
        <v>2017</v>
      </c>
      <c r="B55" s="8">
        <v>42919</v>
      </c>
      <c r="C55" s="28">
        <v>1.0039320000000001E-2</v>
      </c>
      <c r="D55" t="s">
        <v>169</v>
      </c>
    </row>
    <row r="56" spans="1:4" x14ac:dyDescent="0.25">
      <c r="A56">
        <f t="shared" si="0"/>
        <v>2015</v>
      </c>
      <c r="B56" s="8">
        <v>42224</v>
      </c>
      <c r="C56" s="28">
        <v>1.6455671999999998E-2</v>
      </c>
      <c r="D56" t="s">
        <v>169</v>
      </c>
    </row>
    <row r="57" spans="1:4" x14ac:dyDescent="0.25">
      <c r="A57">
        <f t="shared" si="0"/>
        <v>2016</v>
      </c>
      <c r="B57" s="8">
        <v>42590</v>
      </c>
      <c r="C57" s="28">
        <v>1.6455671999999998E-2</v>
      </c>
      <c r="D57" t="s">
        <v>169</v>
      </c>
    </row>
    <row r="58" spans="1:4" x14ac:dyDescent="0.25">
      <c r="A58">
        <f t="shared" si="0"/>
        <v>2017</v>
      </c>
      <c r="B58" s="8">
        <v>42955</v>
      </c>
      <c r="C58" s="28">
        <v>1.6455671999999998E-2</v>
      </c>
      <c r="D58" t="s">
        <v>169</v>
      </c>
    </row>
    <row r="59" spans="1:4" x14ac:dyDescent="0.25">
      <c r="A59">
        <f t="shared" si="0"/>
        <v>2015</v>
      </c>
      <c r="B59" s="8">
        <v>42365</v>
      </c>
      <c r="C59" s="28">
        <v>6.2875560000000006E-3</v>
      </c>
      <c r="D59" t="s">
        <v>169</v>
      </c>
    </row>
    <row r="60" spans="1:4" x14ac:dyDescent="0.25">
      <c r="A60">
        <f t="shared" si="0"/>
        <v>2016</v>
      </c>
      <c r="B60" s="8">
        <v>42731</v>
      </c>
      <c r="C60" s="28">
        <v>6.2875560000000006E-3</v>
      </c>
      <c r="D60" t="s">
        <v>169</v>
      </c>
    </row>
    <row r="61" spans="1:4" x14ac:dyDescent="0.25">
      <c r="A61">
        <f t="shared" si="0"/>
        <v>2017</v>
      </c>
      <c r="B61" s="8">
        <v>43096</v>
      </c>
      <c r="C61" s="28">
        <v>6.2875560000000006E-3</v>
      </c>
      <c r="D61" t="s">
        <v>169</v>
      </c>
    </row>
    <row r="62" spans="1:4" x14ac:dyDescent="0.25">
      <c r="A62">
        <f t="shared" si="0"/>
        <v>2016</v>
      </c>
      <c r="B62" s="8">
        <v>42440</v>
      </c>
      <c r="C62" s="28">
        <v>1.7375500000000002E-3</v>
      </c>
      <c r="D62" t="s">
        <v>169</v>
      </c>
    </row>
    <row r="63" spans="1:4" x14ac:dyDescent="0.25">
      <c r="A63">
        <f t="shared" si="0"/>
        <v>2017</v>
      </c>
      <c r="B63" s="8">
        <v>42805</v>
      </c>
      <c r="C63" s="28">
        <v>1.7375500000000002E-3</v>
      </c>
      <c r="D63" t="s">
        <v>169</v>
      </c>
    </row>
    <row r="64" spans="1:4" x14ac:dyDescent="0.25">
      <c r="A64">
        <f t="shared" si="0"/>
        <v>2018</v>
      </c>
      <c r="B64" s="8">
        <v>43170</v>
      </c>
      <c r="C64" s="28">
        <v>1.7375500000000002E-3</v>
      </c>
      <c r="D64" t="s">
        <v>169</v>
      </c>
    </row>
    <row r="65" spans="1:4" x14ac:dyDescent="0.25">
      <c r="A65">
        <f t="shared" si="0"/>
        <v>2019</v>
      </c>
      <c r="B65" s="8">
        <v>43535</v>
      </c>
      <c r="C65" s="28">
        <v>1.7375500000000002E-3</v>
      </c>
      <c r="D65" t="s">
        <v>169</v>
      </c>
    </row>
    <row r="66" spans="1:4" x14ac:dyDescent="0.25">
      <c r="A66">
        <f t="shared" si="0"/>
        <v>2016</v>
      </c>
      <c r="B66" s="8">
        <v>42474</v>
      </c>
      <c r="C66" s="28">
        <v>1.2280000000000001E-2</v>
      </c>
      <c r="D66" t="s">
        <v>169</v>
      </c>
    </row>
    <row r="67" spans="1:4" x14ac:dyDescent="0.25">
      <c r="A67">
        <f t="shared" si="0"/>
        <v>2017</v>
      </c>
      <c r="B67" s="8">
        <v>42839</v>
      </c>
      <c r="C67" s="28">
        <v>1.2280000000000001E-2</v>
      </c>
      <c r="D67" t="s">
        <v>169</v>
      </c>
    </row>
    <row r="68" spans="1:4" x14ac:dyDescent="0.25">
      <c r="A68">
        <f t="shared" si="0"/>
        <v>2018</v>
      </c>
      <c r="B68" s="8">
        <v>43204</v>
      </c>
      <c r="C68" s="28">
        <v>1.2280000000000001E-2</v>
      </c>
      <c r="D68" t="s">
        <v>169</v>
      </c>
    </row>
    <row r="69" spans="1:4" x14ac:dyDescent="0.25">
      <c r="A69">
        <f t="shared" ref="A69:A132" si="1">YEAR(B69)</f>
        <v>2019</v>
      </c>
      <c r="B69" s="8">
        <v>43569</v>
      </c>
      <c r="C69" s="28">
        <v>1.2280000000000001E-2</v>
      </c>
      <c r="D69" t="s">
        <v>169</v>
      </c>
    </row>
    <row r="70" spans="1:4" x14ac:dyDescent="0.25">
      <c r="A70">
        <f t="shared" si="1"/>
        <v>2020</v>
      </c>
      <c r="B70" s="8">
        <v>43935</v>
      </c>
      <c r="C70" s="28">
        <v>1.2280000000000001E-2</v>
      </c>
      <c r="D70" t="s">
        <v>169</v>
      </c>
    </row>
    <row r="71" spans="1:4" x14ac:dyDescent="0.25">
      <c r="A71">
        <f t="shared" si="1"/>
        <v>2021</v>
      </c>
      <c r="B71" s="8">
        <v>44300</v>
      </c>
      <c r="C71" s="28">
        <v>1.2280000000000001E-2</v>
      </c>
      <c r="D71" t="s">
        <v>169</v>
      </c>
    </row>
    <row r="72" spans="1:4" x14ac:dyDescent="0.25">
      <c r="A72">
        <f t="shared" si="1"/>
        <v>2022</v>
      </c>
      <c r="B72" s="8">
        <v>44665</v>
      </c>
      <c r="C72" s="28">
        <v>1.2280000000000001E-2</v>
      </c>
      <c r="D72" t="s">
        <v>169</v>
      </c>
    </row>
    <row r="73" spans="1:4" x14ac:dyDescent="0.25">
      <c r="A73">
        <f t="shared" si="1"/>
        <v>2023</v>
      </c>
      <c r="B73" s="8">
        <v>45030</v>
      </c>
      <c r="C73" s="28">
        <v>1.2280000000000001E-2</v>
      </c>
      <c r="D73" t="s">
        <v>169</v>
      </c>
    </row>
    <row r="74" spans="1:4" x14ac:dyDescent="0.25">
      <c r="A74">
        <f t="shared" si="1"/>
        <v>2024</v>
      </c>
      <c r="B74" s="8">
        <v>45396</v>
      </c>
      <c r="C74" s="28">
        <v>1.2280000000000001E-2</v>
      </c>
      <c r="D74" t="s">
        <v>169</v>
      </c>
    </row>
    <row r="75" spans="1:4" x14ac:dyDescent="0.25">
      <c r="A75">
        <f t="shared" si="1"/>
        <v>2025</v>
      </c>
      <c r="B75" s="8">
        <v>45761</v>
      </c>
      <c r="C75" s="28">
        <v>1.2280000000000001E-2</v>
      </c>
      <c r="D75" t="s">
        <v>169</v>
      </c>
    </row>
    <row r="76" spans="1:4" x14ac:dyDescent="0.25">
      <c r="A76">
        <f t="shared" si="1"/>
        <v>2026</v>
      </c>
      <c r="B76" s="8">
        <v>46126</v>
      </c>
      <c r="C76" s="28">
        <v>1.2280000000000001E-2</v>
      </c>
      <c r="D76" t="s">
        <v>169</v>
      </c>
    </row>
    <row r="77" spans="1:4" x14ac:dyDescent="0.25">
      <c r="A77">
        <f t="shared" si="1"/>
        <v>2027</v>
      </c>
      <c r="B77" s="8">
        <v>46491</v>
      </c>
      <c r="C77" s="28">
        <v>1.2280000000000001E-2</v>
      </c>
      <c r="D77" t="s">
        <v>169</v>
      </c>
    </row>
    <row r="78" spans="1:4" x14ac:dyDescent="0.25">
      <c r="A78">
        <f t="shared" si="1"/>
        <v>2028</v>
      </c>
      <c r="B78" s="8">
        <v>46857</v>
      </c>
      <c r="C78" s="28">
        <v>1.2280000000000001E-2</v>
      </c>
      <c r="D78" t="s">
        <v>169</v>
      </c>
    </row>
    <row r="79" spans="1:4" x14ac:dyDescent="0.25">
      <c r="A79">
        <f t="shared" si="1"/>
        <v>2016</v>
      </c>
      <c r="B79" s="8">
        <v>42568</v>
      </c>
      <c r="C79" s="28">
        <v>1.6119999999999999E-2</v>
      </c>
      <c r="D79" t="s">
        <v>169</v>
      </c>
    </row>
    <row r="80" spans="1:4" x14ac:dyDescent="0.25">
      <c r="A80">
        <f t="shared" si="1"/>
        <v>2017</v>
      </c>
      <c r="B80" s="8">
        <v>42933</v>
      </c>
      <c r="C80" s="28">
        <v>1.6119999999999999E-2</v>
      </c>
      <c r="D80" t="s">
        <v>169</v>
      </c>
    </row>
    <row r="81" spans="1:4" x14ac:dyDescent="0.25">
      <c r="A81">
        <f t="shared" si="1"/>
        <v>2018</v>
      </c>
      <c r="B81" s="8">
        <v>43298</v>
      </c>
      <c r="C81" s="28">
        <v>1.6119999999999999E-2</v>
      </c>
      <c r="D81" t="s">
        <v>169</v>
      </c>
    </row>
    <row r="82" spans="1:4" x14ac:dyDescent="0.25">
      <c r="A82">
        <f t="shared" si="1"/>
        <v>2019</v>
      </c>
      <c r="B82" s="8">
        <v>43663</v>
      </c>
      <c r="C82" s="28">
        <v>1.6119999999999999E-2</v>
      </c>
      <c r="D82" t="s">
        <v>169</v>
      </c>
    </row>
    <row r="83" spans="1:4" x14ac:dyDescent="0.25">
      <c r="A83">
        <f t="shared" si="1"/>
        <v>2020</v>
      </c>
      <c r="B83" s="8">
        <v>44029</v>
      </c>
      <c r="C83" s="28">
        <v>1.6119999999999999E-2</v>
      </c>
      <c r="D83" t="s">
        <v>169</v>
      </c>
    </row>
    <row r="84" spans="1:4" x14ac:dyDescent="0.25">
      <c r="A84">
        <f t="shared" si="1"/>
        <v>2021</v>
      </c>
      <c r="B84" s="8">
        <v>44394</v>
      </c>
      <c r="C84" s="28">
        <v>1.6119999999999999E-2</v>
      </c>
      <c r="D84" t="s">
        <v>169</v>
      </c>
    </row>
    <row r="85" spans="1:4" x14ac:dyDescent="0.25">
      <c r="A85">
        <f t="shared" si="1"/>
        <v>2022</v>
      </c>
      <c r="B85" s="8">
        <v>44759</v>
      </c>
      <c r="C85" s="28">
        <v>1.6119999999999999E-2</v>
      </c>
      <c r="D85" t="s">
        <v>169</v>
      </c>
    </row>
    <row r="86" spans="1:4" x14ac:dyDescent="0.25">
      <c r="A86">
        <f t="shared" si="1"/>
        <v>2023</v>
      </c>
      <c r="B86" s="8">
        <v>45124</v>
      </c>
      <c r="C86" s="28">
        <v>1.6119999999999999E-2</v>
      </c>
      <c r="D86" t="s">
        <v>169</v>
      </c>
    </row>
    <row r="87" spans="1:4" x14ac:dyDescent="0.25">
      <c r="A87">
        <f t="shared" si="1"/>
        <v>2024</v>
      </c>
      <c r="B87" s="8">
        <v>45490</v>
      </c>
      <c r="C87" s="28">
        <v>1.6119999999999999E-2</v>
      </c>
      <c r="D87" t="s">
        <v>169</v>
      </c>
    </row>
    <row r="88" spans="1:4" x14ac:dyDescent="0.25">
      <c r="A88">
        <f t="shared" si="1"/>
        <v>2025</v>
      </c>
      <c r="B88" s="8">
        <v>45855</v>
      </c>
      <c r="C88" s="28">
        <v>1.6119999999999999E-2</v>
      </c>
      <c r="D88" t="s">
        <v>169</v>
      </c>
    </row>
    <row r="89" spans="1:4" x14ac:dyDescent="0.25">
      <c r="A89">
        <f t="shared" si="1"/>
        <v>2026</v>
      </c>
      <c r="B89" s="8">
        <v>46220</v>
      </c>
      <c r="C89" s="28">
        <v>1.6119999999999999E-2</v>
      </c>
      <c r="D89" t="s">
        <v>169</v>
      </c>
    </row>
    <row r="90" spans="1:4" x14ac:dyDescent="0.25">
      <c r="A90">
        <f t="shared" si="1"/>
        <v>2027</v>
      </c>
      <c r="B90" s="8">
        <v>46585</v>
      </c>
      <c r="C90" s="28">
        <v>1.6119999999999999E-2</v>
      </c>
      <c r="D90" t="s">
        <v>169</v>
      </c>
    </row>
    <row r="91" spans="1:4" x14ac:dyDescent="0.25">
      <c r="A91">
        <f t="shared" si="1"/>
        <v>2028</v>
      </c>
      <c r="B91" s="8">
        <v>46951</v>
      </c>
      <c r="C91" s="28">
        <v>1.6119999999999999E-2</v>
      </c>
      <c r="D91" t="s">
        <v>169</v>
      </c>
    </row>
    <row r="92" spans="1:4" x14ac:dyDescent="0.25">
      <c r="A92">
        <f t="shared" si="1"/>
        <v>2029</v>
      </c>
      <c r="B92" s="8">
        <v>47316</v>
      </c>
      <c r="C92" s="28">
        <v>1.6119999999999999E-2</v>
      </c>
      <c r="D92" t="s">
        <v>169</v>
      </c>
    </row>
    <row r="93" spans="1:4" x14ac:dyDescent="0.25">
      <c r="A93">
        <f t="shared" si="1"/>
        <v>2030</v>
      </c>
      <c r="B93" s="8">
        <v>47681</v>
      </c>
      <c r="C93" s="28">
        <v>1.6119999999999999E-2</v>
      </c>
      <c r="D93" t="s">
        <v>169</v>
      </c>
    </row>
    <row r="94" spans="1:4" x14ac:dyDescent="0.25">
      <c r="A94">
        <f t="shared" si="1"/>
        <v>2031</v>
      </c>
      <c r="B94" s="8">
        <v>48046</v>
      </c>
      <c r="C94" s="28">
        <v>1.6119999999999999E-2</v>
      </c>
      <c r="D94" t="s">
        <v>169</v>
      </c>
    </row>
    <row r="95" spans="1:4" x14ac:dyDescent="0.25">
      <c r="A95">
        <f t="shared" si="1"/>
        <v>2032</v>
      </c>
      <c r="B95" s="8">
        <v>48412</v>
      </c>
      <c r="C95" s="28">
        <v>1.6119999999999999E-2</v>
      </c>
      <c r="D95" t="s">
        <v>169</v>
      </c>
    </row>
    <row r="96" spans="1:4" x14ac:dyDescent="0.25">
      <c r="A96">
        <f t="shared" si="1"/>
        <v>2033</v>
      </c>
      <c r="B96" s="8">
        <v>48777</v>
      </c>
      <c r="C96" s="28">
        <v>1.6119999999999999E-2</v>
      </c>
      <c r="D96" t="s">
        <v>169</v>
      </c>
    </row>
    <row r="97" spans="1:4" x14ac:dyDescent="0.25">
      <c r="A97">
        <f t="shared" si="1"/>
        <v>2034</v>
      </c>
      <c r="B97" s="8">
        <v>49142</v>
      </c>
      <c r="C97" s="28">
        <v>1.6119999999999999E-2</v>
      </c>
      <c r="D97" t="s">
        <v>169</v>
      </c>
    </row>
    <row r="98" spans="1:4" x14ac:dyDescent="0.25">
      <c r="A98">
        <f t="shared" si="1"/>
        <v>2023</v>
      </c>
      <c r="B98" s="8">
        <v>44981</v>
      </c>
      <c r="C98" s="28">
        <v>1.827187626</v>
      </c>
      <c r="D98" t="s">
        <v>170</v>
      </c>
    </row>
    <row r="99" spans="1:4" x14ac:dyDescent="0.25">
      <c r="A99">
        <f t="shared" si="1"/>
        <v>2024</v>
      </c>
      <c r="B99" s="8">
        <v>45346</v>
      </c>
      <c r="C99" s="28">
        <v>1.811217072</v>
      </c>
      <c r="D99" t="s">
        <v>170</v>
      </c>
    </row>
    <row r="100" spans="1:4" x14ac:dyDescent="0.25">
      <c r="A100">
        <f t="shared" si="1"/>
        <v>2025</v>
      </c>
      <c r="B100" s="8">
        <v>45712</v>
      </c>
      <c r="C100" s="28">
        <v>1.7940484059999999</v>
      </c>
      <c r="D100" t="s">
        <v>170</v>
      </c>
    </row>
    <row r="101" spans="1:4" x14ac:dyDescent="0.25">
      <c r="A101">
        <f t="shared" si="1"/>
        <v>2026</v>
      </c>
      <c r="B101" s="8">
        <v>46077</v>
      </c>
      <c r="C101" s="28">
        <v>1.538493659</v>
      </c>
      <c r="D101" t="s">
        <v>170</v>
      </c>
    </row>
    <row r="102" spans="1:4" x14ac:dyDescent="0.25">
      <c r="A102">
        <f t="shared" si="1"/>
        <v>2027</v>
      </c>
      <c r="B102" s="8">
        <v>46442</v>
      </c>
      <c r="C102" s="28">
        <v>1.515398743</v>
      </c>
      <c r="D102" t="s">
        <v>170</v>
      </c>
    </row>
    <row r="103" spans="1:4" x14ac:dyDescent="0.25">
      <c r="A103">
        <f t="shared" si="1"/>
        <v>2028</v>
      </c>
      <c r="B103" s="8">
        <v>46807</v>
      </c>
      <c r="C103" s="28">
        <v>1.570879906</v>
      </c>
      <c r="D103" t="s">
        <v>170</v>
      </c>
    </row>
    <row r="104" spans="1:4" x14ac:dyDescent="0.25">
      <c r="A104">
        <f t="shared" si="1"/>
        <v>2029</v>
      </c>
      <c r="B104" s="8">
        <v>47173</v>
      </c>
      <c r="C104" s="28">
        <v>1.54930637</v>
      </c>
      <c r="D104" t="s">
        <v>170</v>
      </c>
    </row>
    <row r="105" spans="1:4" x14ac:dyDescent="0.25">
      <c r="A105">
        <f t="shared" si="1"/>
        <v>2030</v>
      </c>
      <c r="B105" s="8">
        <v>47538</v>
      </c>
      <c r="C105" s="28">
        <v>1.4808639560000001</v>
      </c>
      <c r="D105" t="s">
        <v>170</v>
      </c>
    </row>
    <row r="106" spans="1:4" x14ac:dyDescent="0.25">
      <c r="A106">
        <f t="shared" si="1"/>
        <v>2031</v>
      </c>
      <c r="B106" s="8">
        <v>47903</v>
      </c>
      <c r="C106" s="28">
        <v>1.4234915509999999</v>
      </c>
      <c r="D106" t="s">
        <v>170</v>
      </c>
    </row>
    <row r="107" spans="1:4" x14ac:dyDescent="0.25">
      <c r="A107">
        <f t="shared" si="1"/>
        <v>2032</v>
      </c>
      <c r="B107" s="8">
        <v>48268</v>
      </c>
      <c r="C107" s="28">
        <v>1.4192040180000001</v>
      </c>
      <c r="D107" t="s">
        <v>170</v>
      </c>
    </row>
    <row r="108" spans="1:4" x14ac:dyDescent="0.25">
      <c r="A108">
        <f t="shared" si="1"/>
        <v>2033</v>
      </c>
      <c r="B108" s="8">
        <v>48634</v>
      </c>
      <c r="C108" s="28">
        <v>1.4980857169999999</v>
      </c>
      <c r="D108" t="s">
        <v>170</v>
      </c>
    </row>
    <row r="109" spans="1:4" x14ac:dyDescent="0.25">
      <c r="A109">
        <f t="shared" si="1"/>
        <v>2034</v>
      </c>
      <c r="B109" s="8">
        <v>48999</v>
      </c>
      <c r="C109" s="28">
        <v>1.460790778</v>
      </c>
      <c r="D109" t="s">
        <v>170</v>
      </c>
    </row>
    <row r="110" spans="1:4" x14ac:dyDescent="0.25">
      <c r="A110">
        <f t="shared" si="1"/>
        <v>2035</v>
      </c>
      <c r="B110" s="8">
        <v>49364</v>
      </c>
      <c r="C110" s="28">
        <v>1.4896480139999999</v>
      </c>
      <c r="D110" t="s">
        <v>170</v>
      </c>
    </row>
    <row r="111" spans="1:4" x14ac:dyDescent="0.25">
      <c r="A111">
        <f t="shared" si="1"/>
        <v>2036</v>
      </c>
      <c r="B111" s="8">
        <v>49729</v>
      </c>
      <c r="C111" s="28">
        <v>1.570583855</v>
      </c>
      <c r="D111" t="s">
        <v>170</v>
      </c>
    </row>
    <row r="112" spans="1:4" x14ac:dyDescent="0.25">
      <c r="A112">
        <f t="shared" si="1"/>
        <v>2037</v>
      </c>
      <c r="B112" s="8">
        <v>50095</v>
      </c>
      <c r="C112" s="28">
        <v>1.4516999189999999</v>
      </c>
      <c r="D112" t="s">
        <v>170</v>
      </c>
    </row>
    <row r="113" spans="1:4" x14ac:dyDescent="0.25">
      <c r="A113">
        <f t="shared" si="1"/>
        <v>2038</v>
      </c>
      <c r="B113" s="8">
        <v>50460</v>
      </c>
      <c r="C113" s="28">
        <v>1.4326135280000001</v>
      </c>
      <c r="D113" t="s">
        <v>170</v>
      </c>
    </row>
    <row r="114" spans="1:4" x14ac:dyDescent="0.25">
      <c r="A114">
        <f t="shared" si="1"/>
        <v>2039</v>
      </c>
      <c r="B114" s="8">
        <v>50825</v>
      </c>
      <c r="C114" s="28">
        <v>1.392777081</v>
      </c>
      <c r="D114" t="s">
        <v>170</v>
      </c>
    </row>
    <row r="115" spans="1:4" x14ac:dyDescent="0.25">
      <c r="A115">
        <f t="shared" si="1"/>
        <v>2040</v>
      </c>
      <c r="B115" s="8">
        <v>51190</v>
      </c>
      <c r="C115" s="28">
        <v>1.42235453</v>
      </c>
      <c r="D115" t="s">
        <v>170</v>
      </c>
    </row>
    <row r="116" spans="1:4" x14ac:dyDescent="0.25">
      <c r="A116">
        <f t="shared" si="1"/>
        <v>2041</v>
      </c>
      <c r="B116" s="8">
        <v>51556</v>
      </c>
      <c r="C116" s="28">
        <v>1.4073916019999999</v>
      </c>
      <c r="D116" t="s">
        <v>170</v>
      </c>
    </row>
    <row r="117" spans="1:4" x14ac:dyDescent="0.25">
      <c r="A117">
        <f t="shared" si="1"/>
        <v>2042</v>
      </c>
      <c r="B117" s="8">
        <v>51921</v>
      </c>
      <c r="C117" s="28">
        <v>1.4674792270000001</v>
      </c>
      <c r="D117" t="s">
        <v>170</v>
      </c>
    </row>
    <row r="118" spans="1:4" x14ac:dyDescent="0.25">
      <c r="A118">
        <f t="shared" si="1"/>
        <v>2016</v>
      </c>
      <c r="B118" s="8">
        <v>42424</v>
      </c>
      <c r="C118" s="28">
        <v>0.91570546673999997</v>
      </c>
      <c r="D118" t="s">
        <v>171</v>
      </c>
    </row>
    <row r="119" spans="1:4" x14ac:dyDescent="0.25">
      <c r="A119">
        <f t="shared" si="1"/>
        <v>2017</v>
      </c>
      <c r="B119" s="8">
        <v>42790</v>
      </c>
      <c r="C119" s="28">
        <v>0.91570546673999997</v>
      </c>
      <c r="D119" t="s">
        <v>171</v>
      </c>
    </row>
    <row r="120" spans="1:4" x14ac:dyDescent="0.25">
      <c r="A120">
        <f t="shared" si="1"/>
        <v>2018</v>
      </c>
      <c r="B120" s="8">
        <v>43155</v>
      </c>
      <c r="C120" s="28">
        <v>0.91570546673999997</v>
      </c>
      <c r="D120" t="s">
        <v>171</v>
      </c>
    </row>
    <row r="121" spans="1:4" x14ac:dyDescent="0.25">
      <c r="A121">
        <f t="shared" si="1"/>
        <v>2019</v>
      </c>
      <c r="B121" s="8">
        <v>43520</v>
      </c>
      <c r="C121" s="28">
        <v>0.91570546673999997</v>
      </c>
      <c r="D121" t="s">
        <v>171</v>
      </c>
    </row>
    <row r="122" spans="1:4" x14ac:dyDescent="0.25">
      <c r="A122">
        <f t="shared" si="1"/>
        <v>2020</v>
      </c>
      <c r="B122" s="8">
        <v>43885</v>
      </c>
      <c r="C122" s="28">
        <v>1.1141083178669999</v>
      </c>
      <c r="D122" t="s">
        <v>171</v>
      </c>
    </row>
    <row r="123" spans="1:4" x14ac:dyDescent="0.25">
      <c r="A123">
        <f t="shared" si="1"/>
        <v>2021</v>
      </c>
      <c r="B123" s="8">
        <v>44251</v>
      </c>
      <c r="C123" s="28">
        <v>1.3125111689939999</v>
      </c>
      <c r="D123" t="s">
        <v>171</v>
      </c>
    </row>
    <row r="124" spans="1:4" x14ac:dyDescent="0.25">
      <c r="A124">
        <f t="shared" si="1"/>
        <v>2022</v>
      </c>
      <c r="B124" s="8">
        <v>44616</v>
      </c>
      <c r="C124" s="28">
        <v>1.3125111689939999</v>
      </c>
      <c r="D124" t="s">
        <v>171</v>
      </c>
    </row>
    <row r="125" spans="1:4" x14ac:dyDescent="0.25">
      <c r="A125">
        <f t="shared" si="1"/>
        <v>2023</v>
      </c>
      <c r="B125" s="8">
        <v>44981</v>
      </c>
      <c r="C125" s="28">
        <v>1.3125111689939999</v>
      </c>
      <c r="D125" t="s">
        <v>171</v>
      </c>
    </row>
    <row r="126" spans="1:4" x14ac:dyDescent="0.25">
      <c r="A126">
        <f t="shared" si="1"/>
        <v>2024</v>
      </c>
      <c r="B126" s="8">
        <v>45346</v>
      </c>
      <c r="C126" s="28">
        <v>1.2339421010760001</v>
      </c>
      <c r="D126" t="s">
        <v>171</v>
      </c>
    </row>
    <row r="127" spans="1:4" x14ac:dyDescent="0.25">
      <c r="A127">
        <f t="shared" si="1"/>
        <v>2025</v>
      </c>
      <c r="B127" s="8">
        <v>45712</v>
      </c>
      <c r="C127" s="28">
        <v>1.1560597669799999</v>
      </c>
      <c r="D127" t="s">
        <v>171</v>
      </c>
    </row>
    <row r="128" spans="1:4" x14ac:dyDescent="0.25">
      <c r="A128">
        <f t="shared" si="1"/>
        <v>2026</v>
      </c>
      <c r="B128" s="8">
        <v>46077</v>
      </c>
      <c r="C128" s="28">
        <v>1.0789156855220001</v>
      </c>
      <c r="D128" t="s">
        <v>171</v>
      </c>
    </row>
    <row r="129" spans="1:4" x14ac:dyDescent="0.25">
      <c r="A129">
        <f t="shared" si="1"/>
        <v>2027</v>
      </c>
      <c r="B129" s="8">
        <v>46442</v>
      </c>
      <c r="C129" s="28">
        <v>1.0127604581849998</v>
      </c>
      <c r="D129" t="s">
        <v>171</v>
      </c>
    </row>
    <row r="130" spans="1:4" x14ac:dyDescent="0.25">
      <c r="A130">
        <f t="shared" si="1"/>
        <v>2028</v>
      </c>
      <c r="B130" s="8">
        <v>46807</v>
      </c>
      <c r="C130" s="28">
        <v>0.947598312236</v>
      </c>
      <c r="D130" t="s">
        <v>171</v>
      </c>
    </row>
    <row r="131" spans="1:4" x14ac:dyDescent="0.25">
      <c r="A131">
        <f t="shared" si="1"/>
        <v>2029</v>
      </c>
      <c r="B131" s="8">
        <v>47173</v>
      </c>
      <c r="C131" s="28">
        <v>0.88005047627799982</v>
      </c>
      <c r="D131" t="s">
        <v>171</v>
      </c>
    </row>
    <row r="132" spans="1:4" x14ac:dyDescent="0.25">
      <c r="A132">
        <f t="shared" si="1"/>
        <v>2030</v>
      </c>
      <c r="B132" s="8">
        <v>47538</v>
      </c>
      <c r="C132" s="28">
        <v>0.81343030236800007</v>
      </c>
      <c r="D132" t="s">
        <v>171</v>
      </c>
    </row>
    <row r="133" spans="1:4" x14ac:dyDescent="0.25">
      <c r="A133">
        <f t="shared" ref="A133:A196" si="2">YEAR(B133)</f>
        <v>2031</v>
      </c>
      <c r="B133" s="8">
        <v>47903</v>
      </c>
      <c r="C133" s="28">
        <v>0.74975315226000006</v>
      </c>
      <c r="D133" t="s">
        <v>171</v>
      </c>
    </row>
    <row r="134" spans="1:4" x14ac:dyDescent="0.25">
      <c r="A134">
        <f t="shared" si="2"/>
        <v>2032</v>
      </c>
      <c r="B134" s="8">
        <v>48268</v>
      </c>
      <c r="C134" s="28">
        <v>0.68854301556699993</v>
      </c>
      <c r="D134" t="s">
        <v>171</v>
      </c>
    </row>
    <row r="135" spans="1:4" x14ac:dyDescent="0.25">
      <c r="A135">
        <f t="shared" si="2"/>
        <v>2033</v>
      </c>
      <c r="B135" s="8">
        <v>48634</v>
      </c>
      <c r="C135" s="28">
        <v>0.62751724279300003</v>
      </c>
      <c r="D135" t="s">
        <v>171</v>
      </c>
    </row>
    <row r="136" spans="1:4" x14ac:dyDescent="0.25">
      <c r="A136">
        <f t="shared" si="2"/>
        <v>2034</v>
      </c>
      <c r="B136" s="8">
        <v>48999</v>
      </c>
      <c r="C136" s="28">
        <v>0.56309955696199998</v>
      </c>
      <c r="D136" t="s">
        <v>171</v>
      </c>
    </row>
    <row r="137" spans="1:4" x14ac:dyDescent="0.25">
      <c r="A137">
        <f t="shared" si="2"/>
        <v>2035</v>
      </c>
      <c r="B137" s="8">
        <v>49364</v>
      </c>
      <c r="C137" s="28">
        <v>0.50028555350800008</v>
      </c>
      <c r="D137" t="s">
        <v>171</v>
      </c>
    </row>
    <row r="138" spans="1:4" x14ac:dyDescent="0.25">
      <c r="A138">
        <f t="shared" si="2"/>
        <v>2036</v>
      </c>
      <c r="B138" s="8">
        <v>49729</v>
      </c>
      <c r="C138" s="28">
        <v>0.43623068890599997</v>
      </c>
      <c r="D138" t="s">
        <v>171</v>
      </c>
    </row>
    <row r="139" spans="1:4" x14ac:dyDescent="0.25">
      <c r="A139">
        <f t="shared" si="2"/>
        <v>2037</v>
      </c>
      <c r="B139" s="8">
        <v>50095</v>
      </c>
      <c r="C139" s="28">
        <v>0.36869558314099998</v>
      </c>
      <c r="D139" t="s">
        <v>171</v>
      </c>
    </row>
    <row r="140" spans="1:4" x14ac:dyDescent="0.25">
      <c r="A140">
        <f t="shared" si="2"/>
        <v>2038</v>
      </c>
      <c r="B140" s="8">
        <v>50460</v>
      </c>
      <c r="C140" s="28">
        <v>0.30627248662399997</v>
      </c>
      <c r="D140" t="s">
        <v>171</v>
      </c>
    </row>
    <row r="141" spans="1:4" x14ac:dyDescent="0.25">
      <c r="A141">
        <f t="shared" si="2"/>
        <v>2039</v>
      </c>
      <c r="B141" s="8">
        <v>50825</v>
      </c>
      <c r="C141" s="28">
        <v>0.24467010491999996</v>
      </c>
      <c r="D141" t="s">
        <v>171</v>
      </c>
    </row>
    <row r="142" spans="1:4" x14ac:dyDescent="0.25">
      <c r="A142">
        <f t="shared" si="2"/>
        <v>2040</v>
      </c>
      <c r="B142" s="8">
        <v>51190</v>
      </c>
      <c r="C142" s="28">
        <v>0.18478069043700002</v>
      </c>
      <c r="D142" t="s">
        <v>171</v>
      </c>
    </row>
    <row r="143" spans="1:4" x14ac:dyDescent="0.25">
      <c r="A143">
        <f t="shared" si="2"/>
        <v>2041</v>
      </c>
      <c r="B143" s="8">
        <v>51556</v>
      </c>
      <c r="C143" s="28">
        <v>0.12361944564699998</v>
      </c>
      <c r="D143" t="s">
        <v>171</v>
      </c>
    </row>
    <row r="144" spans="1:4" x14ac:dyDescent="0.25">
      <c r="A144">
        <f t="shared" si="2"/>
        <v>2042</v>
      </c>
      <c r="B144" s="8">
        <v>51921</v>
      </c>
      <c r="C144" s="28">
        <v>6.3101606761000004E-2</v>
      </c>
      <c r="D144" t="s">
        <v>171</v>
      </c>
    </row>
    <row r="145" spans="1:4" x14ac:dyDescent="0.25">
      <c r="A145">
        <f t="shared" si="2"/>
        <v>2015</v>
      </c>
      <c r="B145" s="8">
        <v>42236</v>
      </c>
      <c r="C145" s="28">
        <v>3.1883000000000004</v>
      </c>
      <c r="D145" t="s">
        <v>172</v>
      </c>
    </row>
    <row r="146" spans="1:4" x14ac:dyDescent="0.25">
      <c r="A146">
        <f t="shared" si="2"/>
        <v>2016</v>
      </c>
      <c r="B146" s="8">
        <v>42471</v>
      </c>
      <c r="C146" s="28">
        <v>5.28E-2</v>
      </c>
      <c r="D146" t="s">
        <v>172</v>
      </c>
    </row>
    <row r="147" spans="1:4" x14ac:dyDescent="0.25">
      <c r="A147">
        <f t="shared" si="2"/>
        <v>2016</v>
      </c>
      <c r="B147" s="8">
        <v>42571</v>
      </c>
      <c r="C147" s="28">
        <v>2.2878999999999996</v>
      </c>
      <c r="D147" t="s">
        <v>172</v>
      </c>
    </row>
    <row r="148" spans="1:4" x14ac:dyDescent="0.25">
      <c r="A148">
        <f t="shared" si="2"/>
        <v>2017</v>
      </c>
      <c r="B148" s="8">
        <v>42829</v>
      </c>
      <c r="C148" s="28">
        <v>4.8000000000000001E-2</v>
      </c>
      <c r="D148" t="s">
        <v>172</v>
      </c>
    </row>
    <row r="149" spans="1:4" x14ac:dyDescent="0.25">
      <c r="A149">
        <f t="shared" si="2"/>
        <v>2017</v>
      </c>
      <c r="B149" s="8">
        <v>42845</v>
      </c>
      <c r="C149" s="28">
        <v>1.3537999999999999</v>
      </c>
      <c r="D149" t="s">
        <v>172</v>
      </c>
    </row>
    <row r="150" spans="1:4" x14ac:dyDescent="0.25">
      <c r="A150">
        <f t="shared" si="2"/>
        <v>2017</v>
      </c>
      <c r="B150" s="8">
        <v>42936</v>
      </c>
      <c r="C150" s="28">
        <v>3.8778999999999995</v>
      </c>
      <c r="D150" t="s">
        <v>172</v>
      </c>
    </row>
    <row r="151" spans="1:4" x14ac:dyDescent="0.25">
      <c r="A151">
        <f t="shared" si="2"/>
        <v>2018</v>
      </c>
      <c r="B151" s="8">
        <v>43286</v>
      </c>
      <c r="C151" s="28">
        <v>1.4E-2</v>
      </c>
      <c r="D151" t="s">
        <v>172</v>
      </c>
    </row>
    <row r="152" spans="1:4" x14ac:dyDescent="0.25">
      <c r="A152">
        <f t="shared" si="2"/>
        <v>2018</v>
      </c>
      <c r="B152" s="8">
        <v>43301</v>
      </c>
      <c r="C152" s="28">
        <v>1.8564000000000001</v>
      </c>
      <c r="D152" t="s">
        <v>172</v>
      </c>
    </row>
    <row r="153" spans="1:4" x14ac:dyDescent="0.25">
      <c r="A153">
        <f t="shared" si="2"/>
        <v>2019</v>
      </c>
      <c r="B153" s="8">
        <v>43535</v>
      </c>
      <c r="C153" s="28">
        <v>1.7100000000000001E-2</v>
      </c>
      <c r="D153" t="s">
        <v>172</v>
      </c>
    </row>
    <row r="154" spans="1:4" x14ac:dyDescent="0.25">
      <c r="A154">
        <f t="shared" si="2"/>
        <v>2019</v>
      </c>
      <c r="B154" s="8">
        <v>43665</v>
      </c>
      <c r="C154" s="28">
        <v>3.7524999999999999</v>
      </c>
      <c r="D154" t="s">
        <v>172</v>
      </c>
    </row>
    <row r="155" spans="1:4" x14ac:dyDescent="0.25">
      <c r="A155">
        <f t="shared" si="2"/>
        <v>2019</v>
      </c>
      <c r="B155" s="8">
        <v>43760</v>
      </c>
      <c r="C155" s="28">
        <v>2.0175999999999998</v>
      </c>
      <c r="D155" t="s">
        <v>172</v>
      </c>
    </row>
    <row r="156" spans="1:4" x14ac:dyDescent="0.25">
      <c r="A156">
        <f t="shared" si="2"/>
        <v>2020</v>
      </c>
      <c r="B156" s="8">
        <v>44001</v>
      </c>
      <c r="C156" s="28">
        <v>1.3664000000000001</v>
      </c>
      <c r="D156" t="s">
        <v>172</v>
      </c>
    </row>
    <row r="157" spans="1:4" x14ac:dyDescent="0.25">
      <c r="A157">
        <f t="shared" si="2"/>
        <v>2022</v>
      </c>
      <c r="B157" s="8">
        <v>44856</v>
      </c>
      <c r="C157" s="28">
        <v>1.3071999999999999</v>
      </c>
      <c r="D157" t="s">
        <v>172</v>
      </c>
    </row>
    <row r="158" spans="1:4" x14ac:dyDescent="0.25">
      <c r="A158">
        <f t="shared" si="2"/>
        <v>2024</v>
      </c>
      <c r="B158" s="8">
        <v>45371</v>
      </c>
      <c r="C158" s="28">
        <v>1.3059000000000001</v>
      </c>
      <c r="D158" t="s">
        <v>172</v>
      </c>
    </row>
    <row r="159" spans="1:4" x14ac:dyDescent="0.25">
      <c r="A159">
        <f t="shared" si="2"/>
        <v>2025</v>
      </c>
      <c r="B159" s="8">
        <v>45863</v>
      </c>
      <c r="C159" s="28">
        <v>4.8000000000000001E-2</v>
      </c>
      <c r="D159" t="s">
        <v>172</v>
      </c>
    </row>
    <row r="160" spans="1:4" x14ac:dyDescent="0.25">
      <c r="A160">
        <f t="shared" si="2"/>
        <v>2026</v>
      </c>
      <c r="B160" s="8">
        <v>46101</v>
      </c>
      <c r="C160" s="28">
        <v>0.93670000000000009</v>
      </c>
      <c r="D160" t="s">
        <v>172</v>
      </c>
    </row>
    <row r="161" spans="1:4" x14ac:dyDescent="0.25">
      <c r="A161">
        <f t="shared" si="2"/>
        <v>2030</v>
      </c>
      <c r="B161" s="8">
        <v>47689</v>
      </c>
      <c r="C161" s="28">
        <v>8.5000000000000006E-2</v>
      </c>
      <c r="D161" t="s">
        <v>172</v>
      </c>
    </row>
    <row r="162" spans="1:4" x14ac:dyDescent="0.25">
      <c r="A162">
        <f t="shared" si="2"/>
        <v>2037</v>
      </c>
      <c r="B162" s="8">
        <v>50303</v>
      </c>
      <c r="C162" s="28">
        <v>0.1328</v>
      </c>
      <c r="D162" t="s">
        <v>172</v>
      </c>
    </row>
    <row r="163" spans="1:4" x14ac:dyDescent="0.25">
      <c r="A163">
        <f t="shared" si="2"/>
        <v>2015</v>
      </c>
      <c r="B163" s="8">
        <v>42236</v>
      </c>
      <c r="C163" s="28">
        <v>0.19448630000000003</v>
      </c>
      <c r="D163" t="s">
        <v>173</v>
      </c>
    </row>
    <row r="164" spans="1:4" x14ac:dyDescent="0.25">
      <c r="A164">
        <f t="shared" si="2"/>
        <v>2016</v>
      </c>
      <c r="B164" s="8">
        <v>42471</v>
      </c>
      <c r="C164" s="28">
        <v>0</v>
      </c>
      <c r="D164" t="s">
        <v>173</v>
      </c>
    </row>
    <row r="165" spans="1:4" x14ac:dyDescent="0.25">
      <c r="A165">
        <f t="shared" si="2"/>
        <v>2016</v>
      </c>
      <c r="B165" s="8">
        <v>42571</v>
      </c>
      <c r="C165" s="28">
        <v>8.2364399999999977E-2</v>
      </c>
      <c r="D165" t="s">
        <v>173</v>
      </c>
    </row>
    <row r="166" spans="1:4" x14ac:dyDescent="0.25">
      <c r="A166">
        <f t="shared" si="2"/>
        <v>2016</v>
      </c>
      <c r="B166" s="8">
        <v>42464</v>
      </c>
      <c r="C166" s="28">
        <v>0</v>
      </c>
      <c r="D166" t="s">
        <v>173</v>
      </c>
    </row>
    <row r="167" spans="1:4" x14ac:dyDescent="0.25">
      <c r="A167">
        <f t="shared" si="2"/>
        <v>2017</v>
      </c>
      <c r="B167" s="8">
        <v>42829</v>
      </c>
      <c r="C167" s="28">
        <v>0</v>
      </c>
      <c r="D167" t="s">
        <v>173</v>
      </c>
    </row>
    <row r="168" spans="1:4" x14ac:dyDescent="0.25">
      <c r="A168">
        <f t="shared" si="2"/>
        <v>2016</v>
      </c>
      <c r="B168" s="8">
        <v>42480</v>
      </c>
      <c r="C168" s="28">
        <v>7.9874199999999992E-2</v>
      </c>
      <c r="D168" t="s">
        <v>173</v>
      </c>
    </row>
    <row r="169" spans="1:4" x14ac:dyDescent="0.25">
      <c r="A169">
        <f t="shared" si="2"/>
        <v>2017</v>
      </c>
      <c r="B169" s="8">
        <v>42845</v>
      </c>
      <c r="C169" s="28">
        <v>7.9874199999999992E-2</v>
      </c>
      <c r="D169" t="s">
        <v>173</v>
      </c>
    </row>
    <row r="170" spans="1:4" x14ac:dyDescent="0.25">
      <c r="A170">
        <f t="shared" si="2"/>
        <v>2016</v>
      </c>
      <c r="B170" s="8">
        <v>42571</v>
      </c>
      <c r="C170" s="28">
        <v>0.16674969999999997</v>
      </c>
      <c r="D170" t="s">
        <v>173</v>
      </c>
    </row>
    <row r="171" spans="1:4" x14ac:dyDescent="0.25">
      <c r="A171">
        <f t="shared" si="2"/>
        <v>2017</v>
      </c>
      <c r="B171" s="8">
        <v>42936</v>
      </c>
      <c r="C171" s="28">
        <v>0.16674969999999997</v>
      </c>
      <c r="D171" t="s">
        <v>173</v>
      </c>
    </row>
    <row r="172" spans="1:4" x14ac:dyDescent="0.25">
      <c r="A172">
        <f t="shared" si="2"/>
        <v>2016</v>
      </c>
      <c r="B172" s="8">
        <v>42556</v>
      </c>
      <c r="C172" s="28">
        <v>0</v>
      </c>
      <c r="D172" t="s">
        <v>173</v>
      </c>
    </row>
    <row r="173" spans="1:4" x14ac:dyDescent="0.25">
      <c r="A173">
        <f t="shared" si="2"/>
        <v>2017</v>
      </c>
      <c r="B173" s="8">
        <v>42921</v>
      </c>
      <c r="C173" s="28">
        <v>0</v>
      </c>
      <c r="D173" t="s">
        <v>173</v>
      </c>
    </row>
    <row r="174" spans="1:4" x14ac:dyDescent="0.25">
      <c r="A174">
        <f t="shared" si="2"/>
        <v>2018</v>
      </c>
      <c r="B174" s="8">
        <v>43286</v>
      </c>
      <c r="C174" s="28">
        <v>0</v>
      </c>
      <c r="D174" t="s">
        <v>173</v>
      </c>
    </row>
    <row r="175" spans="1:4" x14ac:dyDescent="0.25">
      <c r="A175">
        <f t="shared" si="2"/>
        <v>2016</v>
      </c>
      <c r="B175" s="8">
        <v>42571</v>
      </c>
      <c r="C175" s="28">
        <v>8.5394399999999995E-2</v>
      </c>
      <c r="D175" t="s">
        <v>173</v>
      </c>
    </row>
    <row r="176" spans="1:4" x14ac:dyDescent="0.25">
      <c r="A176">
        <f t="shared" si="2"/>
        <v>2017</v>
      </c>
      <c r="B176" s="8">
        <v>42936</v>
      </c>
      <c r="C176" s="28">
        <v>8.5394399999999995E-2</v>
      </c>
      <c r="D176" t="s">
        <v>173</v>
      </c>
    </row>
    <row r="177" spans="1:4" x14ac:dyDescent="0.25">
      <c r="A177">
        <f t="shared" si="2"/>
        <v>2018</v>
      </c>
      <c r="B177" s="8">
        <v>43301</v>
      </c>
      <c r="C177" s="28">
        <v>8.5394399999999995E-2</v>
      </c>
      <c r="D177" t="s">
        <v>173</v>
      </c>
    </row>
    <row r="178" spans="1:4" x14ac:dyDescent="0.25">
      <c r="A178">
        <f t="shared" si="2"/>
        <v>2016</v>
      </c>
      <c r="B178" s="8">
        <v>42440</v>
      </c>
      <c r="C178" s="28">
        <v>8.5500000000000007E-4</v>
      </c>
      <c r="D178" t="s">
        <v>173</v>
      </c>
    </row>
    <row r="179" spans="1:4" x14ac:dyDescent="0.25">
      <c r="A179">
        <f t="shared" si="2"/>
        <v>2017</v>
      </c>
      <c r="B179" s="8">
        <v>42805</v>
      </c>
      <c r="C179" s="28">
        <v>8.5500000000000007E-4</v>
      </c>
      <c r="D179" t="s">
        <v>173</v>
      </c>
    </row>
    <row r="180" spans="1:4" x14ac:dyDescent="0.25">
      <c r="A180">
        <f t="shared" si="2"/>
        <v>2018</v>
      </c>
      <c r="B180" s="8">
        <v>43170</v>
      </c>
      <c r="C180" s="28">
        <v>8.5500000000000007E-4</v>
      </c>
      <c r="D180" t="s">
        <v>173</v>
      </c>
    </row>
    <row r="181" spans="1:4" x14ac:dyDescent="0.25">
      <c r="A181">
        <f t="shared" si="2"/>
        <v>2019</v>
      </c>
      <c r="B181" s="8">
        <v>43535</v>
      </c>
      <c r="C181" s="28">
        <v>8.5500000000000007E-4</v>
      </c>
      <c r="D181" t="s">
        <v>173</v>
      </c>
    </row>
    <row r="182" spans="1:4" x14ac:dyDescent="0.25">
      <c r="A182">
        <f t="shared" si="2"/>
        <v>2016</v>
      </c>
      <c r="B182" s="8">
        <v>42570</v>
      </c>
      <c r="C182" s="28">
        <v>0.22514999999999999</v>
      </c>
      <c r="D182" t="s">
        <v>173</v>
      </c>
    </row>
    <row r="183" spans="1:4" x14ac:dyDescent="0.25">
      <c r="A183">
        <f t="shared" si="2"/>
        <v>2017</v>
      </c>
      <c r="B183" s="8">
        <v>42935</v>
      </c>
      <c r="C183" s="28">
        <v>0.22514999999999999</v>
      </c>
      <c r="D183" t="s">
        <v>173</v>
      </c>
    </row>
    <row r="184" spans="1:4" x14ac:dyDescent="0.25">
      <c r="A184">
        <f t="shared" si="2"/>
        <v>2018</v>
      </c>
      <c r="B184" s="8">
        <v>43300</v>
      </c>
      <c r="C184" s="28">
        <v>0.22514999999999999</v>
      </c>
      <c r="D184" t="s">
        <v>173</v>
      </c>
    </row>
    <row r="185" spans="1:4" x14ac:dyDescent="0.25">
      <c r="A185">
        <f t="shared" si="2"/>
        <v>2019</v>
      </c>
      <c r="B185" s="8">
        <v>43665</v>
      </c>
      <c r="C185" s="28">
        <v>0.22514999999999999</v>
      </c>
      <c r="D185" t="s">
        <v>173</v>
      </c>
    </row>
    <row r="186" spans="1:4" x14ac:dyDescent="0.25">
      <c r="A186">
        <f t="shared" si="2"/>
        <v>2015</v>
      </c>
      <c r="B186" s="8">
        <v>42299</v>
      </c>
      <c r="C186" s="28">
        <v>0.13114399999999998</v>
      </c>
      <c r="D186" t="s">
        <v>173</v>
      </c>
    </row>
    <row r="187" spans="1:4" x14ac:dyDescent="0.25">
      <c r="A187">
        <f t="shared" si="2"/>
        <v>2016</v>
      </c>
      <c r="B187" s="8">
        <v>42665</v>
      </c>
      <c r="C187" s="28">
        <v>0.13114399999999998</v>
      </c>
      <c r="D187" t="s">
        <v>173</v>
      </c>
    </row>
    <row r="188" spans="1:4" x14ac:dyDescent="0.25">
      <c r="A188">
        <f t="shared" si="2"/>
        <v>2017</v>
      </c>
      <c r="B188" s="8">
        <v>43030</v>
      </c>
      <c r="C188" s="28">
        <v>0.13114399999999998</v>
      </c>
      <c r="D188" t="s">
        <v>173</v>
      </c>
    </row>
    <row r="189" spans="1:4" x14ac:dyDescent="0.25">
      <c r="A189">
        <f t="shared" si="2"/>
        <v>2018</v>
      </c>
      <c r="B189" s="8">
        <v>43395</v>
      </c>
      <c r="C189" s="28">
        <v>0.13114399999999998</v>
      </c>
      <c r="D189" t="s">
        <v>173</v>
      </c>
    </row>
    <row r="190" spans="1:4" x14ac:dyDescent="0.25">
      <c r="A190">
        <f t="shared" si="2"/>
        <v>2019</v>
      </c>
      <c r="B190" s="8">
        <v>43760</v>
      </c>
      <c r="C190" s="28">
        <v>0.13114399999999998</v>
      </c>
      <c r="D190" t="s">
        <v>173</v>
      </c>
    </row>
    <row r="191" spans="1:4" x14ac:dyDescent="0.25">
      <c r="A191">
        <f t="shared" si="2"/>
        <v>2016</v>
      </c>
      <c r="B191" s="8">
        <v>42540</v>
      </c>
      <c r="C191" s="28">
        <v>8.5400000000000004E-2</v>
      </c>
      <c r="D191" t="s">
        <v>173</v>
      </c>
    </row>
    <row r="192" spans="1:4" x14ac:dyDescent="0.25">
      <c r="A192">
        <f t="shared" si="2"/>
        <v>2017</v>
      </c>
      <c r="B192" s="8">
        <v>42905</v>
      </c>
      <c r="C192" s="28">
        <v>8.5400000000000004E-2</v>
      </c>
      <c r="D192" t="s">
        <v>173</v>
      </c>
    </row>
    <row r="193" spans="1:4" x14ac:dyDescent="0.25">
      <c r="A193">
        <f t="shared" si="2"/>
        <v>2018</v>
      </c>
      <c r="B193" s="8">
        <v>43270</v>
      </c>
      <c r="C193" s="28">
        <v>8.5400000000000004E-2</v>
      </c>
      <c r="D193" t="s">
        <v>173</v>
      </c>
    </row>
    <row r="194" spans="1:4" x14ac:dyDescent="0.25">
      <c r="A194">
        <f t="shared" si="2"/>
        <v>2019</v>
      </c>
      <c r="B194" s="8">
        <v>43635</v>
      </c>
      <c r="C194" s="28">
        <v>8.5400000000000004E-2</v>
      </c>
      <c r="D194" t="s">
        <v>173</v>
      </c>
    </row>
    <row r="195" spans="1:4" x14ac:dyDescent="0.25">
      <c r="A195">
        <f t="shared" si="2"/>
        <v>2020</v>
      </c>
      <c r="B195" s="8">
        <v>44001</v>
      </c>
      <c r="C195" s="28">
        <v>8.5400000000000004E-2</v>
      </c>
      <c r="D195" t="s">
        <v>173</v>
      </c>
    </row>
    <row r="196" spans="1:4" x14ac:dyDescent="0.25">
      <c r="A196">
        <f t="shared" si="2"/>
        <v>2015</v>
      </c>
      <c r="B196" s="8">
        <v>42299</v>
      </c>
      <c r="C196" s="28">
        <v>7.7124799999999993E-2</v>
      </c>
      <c r="D196" t="s">
        <v>173</v>
      </c>
    </row>
    <row r="197" spans="1:4" x14ac:dyDescent="0.25">
      <c r="A197">
        <f t="shared" ref="A197:A260" si="3">YEAR(B197)</f>
        <v>2016</v>
      </c>
      <c r="B197" s="8">
        <v>42665</v>
      </c>
      <c r="C197" s="28">
        <v>7.7124799999999993E-2</v>
      </c>
      <c r="D197" t="s">
        <v>173</v>
      </c>
    </row>
    <row r="198" spans="1:4" x14ac:dyDescent="0.25">
      <c r="A198">
        <f t="shared" si="3"/>
        <v>2017</v>
      </c>
      <c r="B198" s="8">
        <v>43030</v>
      </c>
      <c r="C198" s="28">
        <v>7.7124799999999993E-2</v>
      </c>
      <c r="D198" t="s">
        <v>173</v>
      </c>
    </row>
    <row r="199" spans="1:4" x14ac:dyDescent="0.25">
      <c r="A199">
        <f t="shared" si="3"/>
        <v>2018</v>
      </c>
      <c r="B199" s="8">
        <v>43395</v>
      </c>
      <c r="C199" s="28">
        <v>7.7124799999999993E-2</v>
      </c>
      <c r="D199" t="s">
        <v>173</v>
      </c>
    </row>
    <row r="200" spans="1:4" x14ac:dyDescent="0.25">
      <c r="A200">
        <f t="shared" si="3"/>
        <v>2019</v>
      </c>
      <c r="B200" s="8">
        <v>43760</v>
      </c>
      <c r="C200" s="28">
        <v>7.7124799999999993E-2</v>
      </c>
      <c r="D200" t="s">
        <v>173</v>
      </c>
    </row>
    <row r="201" spans="1:4" x14ac:dyDescent="0.25">
      <c r="A201">
        <f t="shared" si="3"/>
        <v>2020</v>
      </c>
      <c r="B201" s="8">
        <v>44126</v>
      </c>
      <c r="C201" s="28">
        <v>7.7124799999999993E-2</v>
      </c>
      <c r="D201" t="s">
        <v>173</v>
      </c>
    </row>
    <row r="202" spans="1:4" x14ac:dyDescent="0.25">
      <c r="A202">
        <f t="shared" si="3"/>
        <v>2021</v>
      </c>
      <c r="B202" s="8">
        <v>44491</v>
      </c>
      <c r="C202" s="28">
        <v>7.7124799999999993E-2</v>
      </c>
      <c r="D202" t="s">
        <v>173</v>
      </c>
    </row>
    <row r="203" spans="1:4" x14ac:dyDescent="0.25">
      <c r="A203">
        <f t="shared" si="3"/>
        <v>2022</v>
      </c>
      <c r="B203" s="8">
        <v>44856</v>
      </c>
      <c r="C203" s="28">
        <v>7.7124799999999993E-2</v>
      </c>
      <c r="D203" t="s">
        <v>173</v>
      </c>
    </row>
    <row r="204" spans="1:4" x14ac:dyDescent="0.25">
      <c r="A204">
        <f t="shared" si="3"/>
        <v>2016</v>
      </c>
      <c r="B204" s="8">
        <v>42449</v>
      </c>
      <c r="C204" s="28">
        <v>6.1377300000000003E-2</v>
      </c>
      <c r="D204" t="s">
        <v>173</v>
      </c>
    </row>
    <row r="205" spans="1:4" x14ac:dyDescent="0.25">
      <c r="A205">
        <f t="shared" si="3"/>
        <v>2017</v>
      </c>
      <c r="B205" s="8">
        <v>42814</v>
      </c>
      <c r="C205" s="28">
        <v>6.1377300000000003E-2</v>
      </c>
      <c r="D205" t="s">
        <v>173</v>
      </c>
    </row>
    <row r="206" spans="1:4" x14ac:dyDescent="0.25">
      <c r="A206">
        <f t="shared" si="3"/>
        <v>2018</v>
      </c>
      <c r="B206" s="8">
        <v>43179</v>
      </c>
      <c r="C206" s="28">
        <v>6.1377300000000003E-2</v>
      </c>
      <c r="D206" t="s">
        <v>173</v>
      </c>
    </row>
    <row r="207" spans="1:4" x14ac:dyDescent="0.25">
      <c r="A207">
        <f t="shared" si="3"/>
        <v>2019</v>
      </c>
      <c r="B207" s="8">
        <v>43544</v>
      </c>
      <c r="C207" s="28">
        <v>6.1377300000000003E-2</v>
      </c>
      <c r="D207" t="s">
        <v>173</v>
      </c>
    </row>
    <row r="208" spans="1:4" x14ac:dyDescent="0.25">
      <c r="A208">
        <f t="shared" si="3"/>
        <v>2020</v>
      </c>
      <c r="B208" s="8">
        <v>43910</v>
      </c>
      <c r="C208" s="28">
        <v>6.1377300000000003E-2</v>
      </c>
      <c r="D208" t="s">
        <v>173</v>
      </c>
    </row>
    <row r="209" spans="1:4" x14ac:dyDescent="0.25">
      <c r="A209">
        <f t="shared" si="3"/>
        <v>2021</v>
      </c>
      <c r="B209" s="8">
        <v>44275</v>
      </c>
      <c r="C209" s="28">
        <v>6.1377300000000003E-2</v>
      </c>
      <c r="D209" t="s">
        <v>173</v>
      </c>
    </row>
    <row r="210" spans="1:4" x14ac:dyDescent="0.25">
      <c r="A210">
        <f t="shared" si="3"/>
        <v>2022</v>
      </c>
      <c r="B210" s="8">
        <v>44640</v>
      </c>
      <c r="C210" s="28">
        <v>6.1377300000000003E-2</v>
      </c>
      <c r="D210" t="s">
        <v>173</v>
      </c>
    </row>
    <row r="211" spans="1:4" x14ac:dyDescent="0.25">
      <c r="A211">
        <f t="shared" si="3"/>
        <v>2023</v>
      </c>
      <c r="B211" s="8">
        <v>45005</v>
      </c>
      <c r="C211" s="28">
        <v>6.1377300000000003E-2</v>
      </c>
      <c r="D211" t="s">
        <v>173</v>
      </c>
    </row>
    <row r="212" spans="1:4" x14ac:dyDescent="0.25">
      <c r="A212">
        <f t="shared" si="3"/>
        <v>2024</v>
      </c>
      <c r="B212" s="8">
        <v>45371</v>
      </c>
      <c r="C212" s="28">
        <v>6.1377300000000003E-2</v>
      </c>
      <c r="D212" t="s">
        <v>173</v>
      </c>
    </row>
    <row r="213" spans="1:4" x14ac:dyDescent="0.25">
      <c r="A213">
        <f t="shared" si="3"/>
        <v>2016</v>
      </c>
      <c r="B213" s="8">
        <v>42576</v>
      </c>
      <c r="C213" s="28">
        <v>0</v>
      </c>
      <c r="D213" t="s">
        <v>173</v>
      </c>
    </row>
    <row r="214" spans="1:4" x14ac:dyDescent="0.25">
      <c r="A214">
        <f t="shared" si="3"/>
        <v>2017</v>
      </c>
      <c r="B214" s="8">
        <v>42941</v>
      </c>
      <c r="C214" s="28">
        <v>0</v>
      </c>
      <c r="D214" t="s">
        <v>173</v>
      </c>
    </row>
    <row r="215" spans="1:4" x14ac:dyDescent="0.25">
      <c r="A215">
        <f t="shared" si="3"/>
        <v>2018</v>
      </c>
      <c r="B215" s="8">
        <v>43306</v>
      </c>
      <c r="C215" s="28">
        <v>0</v>
      </c>
      <c r="D215" t="s">
        <v>173</v>
      </c>
    </row>
    <row r="216" spans="1:4" x14ac:dyDescent="0.25">
      <c r="A216">
        <f t="shared" si="3"/>
        <v>2019</v>
      </c>
      <c r="B216" s="8">
        <v>43671</v>
      </c>
      <c r="C216" s="28">
        <v>0</v>
      </c>
      <c r="D216" t="s">
        <v>173</v>
      </c>
    </row>
    <row r="217" spans="1:4" x14ac:dyDescent="0.25">
      <c r="A217">
        <f t="shared" si="3"/>
        <v>2020</v>
      </c>
      <c r="B217" s="8">
        <v>44037</v>
      </c>
      <c r="C217" s="28">
        <v>0</v>
      </c>
      <c r="D217" t="s">
        <v>173</v>
      </c>
    </row>
    <row r="218" spans="1:4" x14ac:dyDescent="0.25">
      <c r="A218">
        <f t="shared" si="3"/>
        <v>2021</v>
      </c>
      <c r="B218" s="8">
        <v>44402</v>
      </c>
      <c r="C218" s="28">
        <v>0</v>
      </c>
      <c r="D218" t="s">
        <v>173</v>
      </c>
    </row>
    <row r="219" spans="1:4" x14ac:dyDescent="0.25">
      <c r="A219">
        <f t="shared" si="3"/>
        <v>2022</v>
      </c>
      <c r="B219" s="8">
        <v>44767</v>
      </c>
      <c r="C219" s="28">
        <v>0</v>
      </c>
      <c r="D219" t="s">
        <v>173</v>
      </c>
    </row>
    <row r="220" spans="1:4" x14ac:dyDescent="0.25">
      <c r="A220">
        <f t="shared" si="3"/>
        <v>2023</v>
      </c>
      <c r="B220" s="8">
        <v>45132</v>
      </c>
      <c r="C220" s="28">
        <v>0</v>
      </c>
      <c r="D220" t="s">
        <v>173</v>
      </c>
    </row>
    <row r="221" spans="1:4" x14ac:dyDescent="0.25">
      <c r="A221">
        <f t="shared" si="3"/>
        <v>2024</v>
      </c>
      <c r="B221" s="8">
        <v>45498</v>
      </c>
      <c r="C221" s="28">
        <v>0</v>
      </c>
      <c r="D221" t="s">
        <v>173</v>
      </c>
    </row>
    <row r="222" spans="1:4" x14ac:dyDescent="0.25">
      <c r="A222">
        <f t="shared" si="3"/>
        <v>2025</v>
      </c>
      <c r="B222" s="8">
        <v>45863</v>
      </c>
      <c r="C222" s="28">
        <v>0</v>
      </c>
      <c r="D222" t="s">
        <v>173</v>
      </c>
    </row>
    <row r="223" spans="1:4" x14ac:dyDescent="0.25">
      <c r="A223">
        <f t="shared" si="3"/>
        <v>2016</v>
      </c>
      <c r="B223" s="8">
        <v>42449</v>
      </c>
      <c r="C223" s="28">
        <v>4.9645100000000005E-2</v>
      </c>
      <c r="D223" t="s">
        <v>173</v>
      </c>
    </row>
    <row r="224" spans="1:4" x14ac:dyDescent="0.25">
      <c r="A224">
        <f t="shared" si="3"/>
        <v>2017</v>
      </c>
      <c r="B224" s="8">
        <v>42814</v>
      </c>
      <c r="C224" s="28">
        <v>4.9645100000000005E-2</v>
      </c>
      <c r="D224" t="s">
        <v>173</v>
      </c>
    </row>
    <row r="225" spans="1:4" x14ac:dyDescent="0.25">
      <c r="A225">
        <f t="shared" si="3"/>
        <v>2018</v>
      </c>
      <c r="B225" s="8">
        <v>43179</v>
      </c>
      <c r="C225" s="28">
        <v>4.9645100000000005E-2</v>
      </c>
      <c r="D225" t="s">
        <v>173</v>
      </c>
    </row>
    <row r="226" spans="1:4" x14ac:dyDescent="0.25">
      <c r="A226">
        <f t="shared" si="3"/>
        <v>2019</v>
      </c>
      <c r="B226" s="8">
        <v>43544</v>
      </c>
      <c r="C226" s="28">
        <v>4.9645100000000005E-2</v>
      </c>
      <c r="D226" t="s">
        <v>173</v>
      </c>
    </row>
    <row r="227" spans="1:4" x14ac:dyDescent="0.25">
      <c r="A227">
        <f t="shared" si="3"/>
        <v>2020</v>
      </c>
      <c r="B227" s="8">
        <v>43910</v>
      </c>
      <c r="C227" s="28">
        <v>4.9645100000000005E-2</v>
      </c>
      <c r="D227" t="s">
        <v>173</v>
      </c>
    </row>
    <row r="228" spans="1:4" x14ac:dyDescent="0.25">
      <c r="A228">
        <f t="shared" si="3"/>
        <v>2021</v>
      </c>
      <c r="B228" s="8">
        <v>44275</v>
      </c>
      <c r="C228" s="28">
        <v>4.9645100000000005E-2</v>
      </c>
      <c r="D228" t="s">
        <v>173</v>
      </c>
    </row>
    <row r="229" spans="1:4" x14ac:dyDescent="0.25">
      <c r="A229">
        <f t="shared" si="3"/>
        <v>2022</v>
      </c>
      <c r="B229" s="8">
        <v>44640</v>
      </c>
      <c r="C229" s="28">
        <v>4.9645100000000005E-2</v>
      </c>
      <c r="D229" t="s">
        <v>173</v>
      </c>
    </row>
    <row r="230" spans="1:4" x14ac:dyDescent="0.25">
      <c r="A230">
        <f t="shared" si="3"/>
        <v>2023</v>
      </c>
      <c r="B230" s="8">
        <v>45005</v>
      </c>
      <c r="C230" s="28">
        <v>4.9645100000000005E-2</v>
      </c>
      <c r="D230" t="s">
        <v>173</v>
      </c>
    </row>
    <row r="231" spans="1:4" x14ac:dyDescent="0.25">
      <c r="A231">
        <f t="shared" si="3"/>
        <v>2024</v>
      </c>
      <c r="B231" s="8">
        <v>45371</v>
      </c>
      <c r="C231" s="28">
        <v>4.9645100000000005E-2</v>
      </c>
      <c r="D231" t="s">
        <v>173</v>
      </c>
    </row>
    <row r="232" spans="1:4" x14ac:dyDescent="0.25">
      <c r="A232">
        <f t="shared" si="3"/>
        <v>2025</v>
      </c>
      <c r="B232" s="8">
        <v>45736</v>
      </c>
      <c r="C232" s="28">
        <v>4.9645100000000005E-2</v>
      </c>
      <c r="D232" t="s">
        <v>173</v>
      </c>
    </row>
    <row r="233" spans="1:4" x14ac:dyDescent="0.25">
      <c r="A233">
        <f t="shared" si="3"/>
        <v>2026</v>
      </c>
      <c r="B233" s="8">
        <v>46101</v>
      </c>
      <c r="C233" s="28">
        <v>4.9645100000000005E-2</v>
      </c>
      <c r="D233" t="s">
        <v>173</v>
      </c>
    </row>
    <row r="234" spans="1:4" x14ac:dyDescent="0.25">
      <c r="A234">
        <f t="shared" si="3"/>
        <v>2016</v>
      </c>
      <c r="B234" s="8">
        <v>42576</v>
      </c>
      <c r="C234" s="28">
        <v>0</v>
      </c>
      <c r="D234" t="s">
        <v>173</v>
      </c>
    </row>
    <row r="235" spans="1:4" x14ac:dyDescent="0.25">
      <c r="A235">
        <f t="shared" si="3"/>
        <v>2017</v>
      </c>
      <c r="B235" s="8">
        <v>42941</v>
      </c>
      <c r="C235" s="28">
        <v>0</v>
      </c>
      <c r="D235" t="s">
        <v>173</v>
      </c>
    </row>
    <row r="236" spans="1:4" x14ac:dyDescent="0.25">
      <c r="A236">
        <f t="shared" si="3"/>
        <v>2018</v>
      </c>
      <c r="B236" s="8">
        <v>43306</v>
      </c>
      <c r="C236" s="28">
        <v>0</v>
      </c>
      <c r="D236" t="s">
        <v>173</v>
      </c>
    </row>
    <row r="237" spans="1:4" x14ac:dyDescent="0.25">
      <c r="A237">
        <f t="shared" si="3"/>
        <v>2019</v>
      </c>
      <c r="B237" s="8">
        <v>43671</v>
      </c>
      <c r="C237" s="28">
        <v>0</v>
      </c>
      <c r="D237" t="s">
        <v>173</v>
      </c>
    </row>
    <row r="238" spans="1:4" x14ac:dyDescent="0.25">
      <c r="A238">
        <f t="shared" si="3"/>
        <v>2020</v>
      </c>
      <c r="B238" s="8">
        <v>44037</v>
      </c>
      <c r="C238" s="28">
        <v>0</v>
      </c>
      <c r="D238" t="s">
        <v>173</v>
      </c>
    </row>
    <row r="239" spans="1:4" x14ac:dyDescent="0.25">
      <c r="A239">
        <f t="shared" si="3"/>
        <v>2021</v>
      </c>
      <c r="B239" s="8">
        <v>44402</v>
      </c>
      <c r="C239" s="28">
        <v>0</v>
      </c>
      <c r="D239" t="s">
        <v>173</v>
      </c>
    </row>
    <row r="240" spans="1:4" x14ac:dyDescent="0.25">
      <c r="A240">
        <f t="shared" si="3"/>
        <v>2022</v>
      </c>
      <c r="B240" s="8">
        <v>44767</v>
      </c>
      <c r="C240" s="28">
        <v>0</v>
      </c>
      <c r="D240" t="s">
        <v>173</v>
      </c>
    </row>
    <row r="241" spans="1:4" x14ac:dyDescent="0.25">
      <c r="A241">
        <f t="shared" si="3"/>
        <v>2023</v>
      </c>
      <c r="B241" s="8">
        <v>45132</v>
      </c>
      <c r="C241" s="28">
        <v>0</v>
      </c>
      <c r="D241" t="s">
        <v>173</v>
      </c>
    </row>
    <row r="242" spans="1:4" x14ac:dyDescent="0.25">
      <c r="A242">
        <f t="shared" si="3"/>
        <v>2024</v>
      </c>
      <c r="B242" s="8">
        <v>45498</v>
      </c>
      <c r="C242" s="28">
        <v>0</v>
      </c>
      <c r="D242" t="s">
        <v>173</v>
      </c>
    </row>
    <row r="243" spans="1:4" x14ac:dyDescent="0.25">
      <c r="A243">
        <f t="shared" si="3"/>
        <v>2025</v>
      </c>
      <c r="B243" s="8">
        <v>45863</v>
      </c>
      <c r="C243" s="28">
        <v>0</v>
      </c>
      <c r="D243" t="s">
        <v>173</v>
      </c>
    </row>
    <row r="244" spans="1:4" x14ac:dyDescent="0.25">
      <c r="A244">
        <f t="shared" si="3"/>
        <v>2026</v>
      </c>
      <c r="B244" s="8">
        <v>46228</v>
      </c>
      <c r="C244" s="28">
        <v>0</v>
      </c>
      <c r="D244" t="s">
        <v>173</v>
      </c>
    </row>
    <row r="245" spans="1:4" x14ac:dyDescent="0.25">
      <c r="A245">
        <f t="shared" si="3"/>
        <v>2027</v>
      </c>
      <c r="B245" s="8">
        <v>46593</v>
      </c>
      <c r="C245" s="28">
        <v>0</v>
      </c>
      <c r="D245" t="s">
        <v>173</v>
      </c>
    </row>
    <row r="246" spans="1:4" x14ac:dyDescent="0.25">
      <c r="A246">
        <f t="shared" si="3"/>
        <v>2028</v>
      </c>
      <c r="B246" s="8">
        <v>46959</v>
      </c>
      <c r="C246" s="28">
        <v>0</v>
      </c>
      <c r="D246" t="s">
        <v>173</v>
      </c>
    </row>
    <row r="247" spans="1:4" x14ac:dyDescent="0.25">
      <c r="A247">
        <f t="shared" si="3"/>
        <v>2029</v>
      </c>
      <c r="B247" s="8">
        <v>47324</v>
      </c>
      <c r="C247" s="28">
        <v>0</v>
      </c>
      <c r="D247" t="s">
        <v>173</v>
      </c>
    </row>
    <row r="248" spans="1:4" x14ac:dyDescent="0.25">
      <c r="A248">
        <f t="shared" si="3"/>
        <v>2030</v>
      </c>
      <c r="B248" s="8">
        <v>47689</v>
      </c>
      <c r="C248" s="28">
        <v>0</v>
      </c>
      <c r="D248" t="s">
        <v>173</v>
      </c>
    </row>
    <row r="249" spans="1:4" x14ac:dyDescent="0.25">
      <c r="A249">
        <f t="shared" si="3"/>
        <v>2015</v>
      </c>
      <c r="B249" s="8">
        <v>42267</v>
      </c>
      <c r="C249" s="28">
        <v>5.9759999999999995E-3</v>
      </c>
      <c r="D249" t="s">
        <v>173</v>
      </c>
    </row>
    <row r="250" spans="1:4" x14ac:dyDescent="0.25">
      <c r="A250">
        <f t="shared" si="3"/>
        <v>2016</v>
      </c>
      <c r="B250" s="8">
        <v>42633</v>
      </c>
      <c r="C250" s="28">
        <v>5.9759999999999995E-3</v>
      </c>
      <c r="D250" t="s">
        <v>173</v>
      </c>
    </row>
    <row r="251" spans="1:4" x14ac:dyDescent="0.25">
      <c r="A251">
        <f t="shared" si="3"/>
        <v>2017</v>
      </c>
      <c r="B251" s="8">
        <v>42998</v>
      </c>
      <c r="C251" s="28">
        <v>5.9759999999999995E-3</v>
      </c>
      <c r="D251" t="s">
        <v>173</v>
      </c>
    </row>
    <row r="252" spans="1:4" x14ac:dyDescent="0.25">
      <c r="A252">
        <f t="shared" si="3"/>
        <v>2018</v>
      </c>
      <c r="B252" s="8">
        <v>43363</v>
      </c>
      <c r="C252" s="28">
        <v>5.9759999999999995E-3</v>
      </c>
      <c r="D252" t="s">
        <v>173</v>
      </c>
    </row>
    <row r="253" spans="1:4" x14ac:dyDescent="0.25">
      <c r="A253">
        <f t="shared" si="3"/>
        <v>2019</v>
      </c>
      <c r="B253" s="8">
        <v>43728</v>
      </c>
      <c r="C253" s="28">
        <v>5.9759999999999995E-3</v>
      </c>
      <c r="D253" t="s">
        <v>173</v>
      </c>
    </row>
    <row r="254" spans="1:4" x14ac:dyDescent="0.25">
      <c r="A254">
        <f t="shared" si="3"/>
        <v>2020</v>
      </c>
      <c r="B254" s="8">
        <v>44094</v>
      </c>
      <c r="C254" s="28">
        <v>5.9759999999999995E-3</v>
      </c>
      <c r="D254" t="s">
        <v>173</v>
      </c>
    </row>
    <row r="255" spans="1:4" x14ac:dyDescent="0.25">
      <c r="A255">
        <f t="shared" si="3"/>
        <v>2021</v>
      </c>
      <c r="B255" s="8">
        <v>44459</v>
      </c>
      <c r="C255" s="28">
        <v>5.9759999999999995E-3</v>
      </c>
      <c r="D255" t="s">
        <v>173</v>
      </c>
    </row>
    <row r="256" spans="1:4" x14ac:dyDescent="0.25">
      <c r="A256">
        <f t="shared" si="3"/>
        <v>2022</v>
      </c>
      <c r="B256" s="8">
        <v>44824</v>
      </c>
      <c r="C256" s="28">
        <v>5.9759999999999995E-3</v>
      </c>
      <c r="D256" t="s">
        <v>173</v>
      </c>
    </row>
    <row r="257" spans="1:4" x14ac:dyDescent="0.25">
      <c r="A257">
        <f t="shared" si="3"/>
        <v>2023</v>
      </c>
      <c r="B257" s="8">
        <v>45189</v>
      </c>
      <c r="C257" s="28">
        <v>5.9759999999999995E-3</v>
      </c>
      <c r="D257" t="s">
        <v>173</v>
      </c>
    </row>
    <row r="258" spans="1:4" x14ac:dyDescent="0.25">
      <c r="A258">
        <f t="shared" si="3"/>
        <v>2024</v>
      </c>
      <c r="B258" s="8">
        <v>45555</v>
      </c>
      <c r="C258" s="28">
        <v>5.9759999999999995E-3</v>
      </c>
      <c r="D258" t="s">
        <v>173</v>
      </c>
    </row>
    <row r="259" spans="1:4" x14ac:dyDescent="0.25">
      <c r="A259">
        <f t="shared" si="3"/>
        <v>2025</v>
      </c>
      <c r="B259" s="8">
        <v>45920</v>
      </c>
      <c r="C259" s="28">
        <v>5.9759999999999995E-3</v>
      </c>
      <c r="D259" t="s">
        <v>173</v>
      </c>
    </row>
    <row r="260" spans="1:4" x14ac:dyDescent="0.25">
      <c r="A260">
        <f t="shared" si="3"/>
        <v>2026</v>
      </c>
      <c r="B260" s="8">
        <v>46285</v>
      </c>
      <c r="C260" s="28">
        <v>5.9759999999999995E-3</v>
      </c>
      <c r="D260" t="s">
        <v>173</v>
      </c>
    </row>
    <row r="261" spans="1:4" x14ac:dyDescent="0.25">
      <c r="A261">
        <f t="shared" ref="A261:A324" si="4">YEAR(B261)</f>
        <v>2027</v>
      </c>
      <c r="B261" s="8">
        <v>46650</v>
      </c>
      <c r="C261" s="28">
        <v>5.9759999999999995E-3</v>
      </c>
      <c r="D261" t="s">
        <v>173</v>
      </c>
    </row>
    <row r="262" spans="1:4" x14ac:dyDescent="0.25">
      <c r="A262">
        <f t="shared" si="4"/>
        <v>2028</v>
      </c>
      <c r="B262" s="8">
        <v>47016</v>
      </c>
      <c r="C262" s="28">
        <v>5.9759999999999995E-3</v>
      </c>
      <c r="D262" t="s">
        <v>173</v>
      </c>
    </row>
    <row r="263" spans="1:4" x14ac:dyDescent="0.25">
      <c r="A263">
        <f t="shared" si="4"/>
        <v>2029</v>
      </c>
      <c r="B263" s="8">
        <v>47381</v>
      </c>
      <c r="C263" s="28">
        <v>5.9759999999999995E-3</v>
      </c>
      <c r="D263" t="s">
        <v>173</v>
      </c>
    </row>
    <row r="264" spans="1:4" x14ac:dyDescent="0.25">
      <c r="A264">
        <f t="shared" si="4"/>
        <v>2030</v>
      </c>
      <c r="B264" s="8">
        <v>47746</v>
      </c>
      <c r="C264" s="28">
        <v>5.9759999999999995E-3</v>
      </c>
      <c r="D264" t="s">
        <v>173</v>
      </c>
    </row>
    <row r="265" spans="1:4" x14ac:dyDescent="0.25">
      <c r="A265">
        <f t="shared" si="4"/>
        <v>2031</v>
      </c>
      <c r="B265" s="8">
        <v>48111</v>
      </c>
      <c r="C265" s="28">
        <v>5.9759999999999995E-3</v>
      </c>
      <c r="D265" t="s">
        <v>173</v>
      </c>
    </row>
    <row r="266" spans="1:4" x14ac:dyDescent="0.25">
      <c r="A266">
        <f t="shared" si="4"/>
        <v>2032</v>
      </c>
      <c r="B266" s="8">
        <v>48477</v>
      </c>
      <c r="C266" s="28">
        <v>5.9759999999999995E-3</v>
      </c>
      <c r="D266" t="s">
        <v>173</v>
      </c>
    </row>
    <row r="267" spans="1:4" x14ac:dyDescent="0.25">
      <c r="A267">
        <f t="shared" si="4"/>
        <v>2033</v>
      </c>
      <c r="B267" s="8">
        <v>48842</v>
      </c>
      <c r="C267" s="28">
        <v>5.9759999999999995E-3</v>
      </c>
      <c r="D267" t="s">
        <v>173</v>
      </c>
    </row>
    <row r="268" spans="1:4" x14ac:dyDescent="0.25">
      <c r="A268">
        <f t="shared" si="4"/>
        <v>2034</v>
      </c>
      <c r="B268" s="8">
        <v>49207</v>
      </c>
      <c r="C268" s="28">
        <v>5.9759999999999995E-3</v>
      </c>
      <c r="D268" t="s">
        <v>173</v>
      </c>
    </row>
    <row r="269" spans="1:4" x14ac:dyDescent="0.25">
      <c r="A269">
        <f t="shared" si="4"/>
        <v>2035</v>
      </c>
      <c r="B269" s="8">
        <v>49572</v>
      </c>
      <c r="C269" s="28">
        <v>5.9759999999999995E-3</v>
      </c>
      <c r="D269" t="s">
        <v>173</v>
      </c>
    </row>
    <row r="270" spans="1:4" x14ac:dyDescent="0.25">
      <c r="A270">
        <f t="shared" si="4"/>
        <v>2036</v>
      </c>
      <c r="B270" s="8">
        <v>49938</v>
      </c>
      <c r="C270" s="28">
        <v>5.9759999999999995E-3</v>
      </c>
      <c r="D270" t="s">
        <v>173</v>
      </c>
    </row>
    <row r="271" spans="1:4" x14ac:dyDescent="0.25">
      <c r="A271">
        <f t="shared" si="4"/>
        <v>2037</v>
      </c>
      <c r="B271" s="8">
        <v>50303</v>
      </c>
      <c r="C271" s="28">
        <v>5.9759999999999995E-3</v>
      </c>
      <c r="D271" t="s">
        <v>173</v>
      </c>
    </row>
    <row r="272" spans="1:4" x14ac:dyDescent="0.25">
      <c r="A272">
        <f t="shared" si="4"/>
        <v>2016</v>
      </c>
      <c r="B272" s="8">
        <v>42551</v>
      </c>
      <c r="C272" s="28">
        <v>0.53816318500000004</v>
      </c>
      <c r="D272" t="s">
        <v>166</v>
      </c>
    </row>
    <row r="273" spans="1:4" x14ac:dyDescent="0.25">
      <c r="A273">
        <f t="shared" si="4"/>
        <v>2017</v>
      </c>
      <c r="B273" s="8">
        <v>42916</v>
      </c>
      <c r="C273" s="28">
        <v>0.53816318500000004</v>
      </c>
      <c r="D273" t="s">
        <v>166</v>
      </c>
    </row>
    <row r="274" spans="1:4" x14ac:dyDescent="0.25">
      <c r="A274">
        <f t="shared" si="4"/>
        <v>2018</v>
      </c>
      <c r="B274" s="8">
        <v>43281</v>
      </c>
      <c r="C274" s="28">
        <v>0.53816318500000004</v>
      </c>
      <c r="D274" t="s">
        <v>166</v>
      </c>
    </row>
    <row r="275" spans="1:4" x14ac:dyDescent="0.25">
      <c r="A275">
        <f t="shared" si="4"/>
        <v>2019</v>
      </c>
      <c r="B275" s="8">
        <v>43646</v>
      </c>
      <c r="C275" s="28">
        <v>0.53816318500000004</v>
      </c>
      <c r="D275" t="s">
        <v>166</v>
      </c>
    </row>
    <row r="276" spans="1:4" x14ac:dyDescent="0.25">
      <c r="A276">
        <f t="shared" si="4"/>
        <v>2020</v>
      </c>
      <c r="B276" s="8">
        <v>44012</v>
      </c>
      <c r="C276" s="28">
        <v>0.53816318500000004</v>
      </c>
      <c r="D276" t="s">
        <v>166</v>
      </c>
    </row>
    <row r="277" spans="1:4" x14ac:dyDescent="0.25">
      <c r="A277">
        <f t="shared" si="4"/>
        <v>2021</v>
      </c>
      <c r="B277" s="8">
        <v>44377</v>
      </c>
      <c r="C277" s="28">
        <v>0.53816318500000004</v>
      </c>
      <c r="D277" t="s">
        <v>166</v>
      </c>
    </row>
    <row r="278" spans="1:4" x14ac:dyDescent="0.25">
      <c r="A278">
        <f t="shared" si="4"/>
        <v>2022</v>
      </c>
      <c r="B278" s="8">
        <v>44742</v>
      </c>
      <c r="C278" s="28">
        <v>0.53816318500000004</v>
      </c>
      <c r="D278" t="s">
        <v>166</v>
      </c>
    </row>
    <row r="279" spans="1:4" x14ac:dyDescent="0.25">
      <c r="A279">
        <f t="shared" si="4"/>
        <v>2023</v>
      </c>
      <c r="B279" s="8">
        <v>45107</v>
      </c>
      <c r="C279" s="28">
        <v>0.53816318500000004</v>
      </c>
      <c r="D279" t="s">
        <v>166</v>
      </c>
    </row>
    <row r="280" spans="1:4" x14ac:dyDescent="0.25">
      <c r="A280">
        <f t="shared" si="4"/>
        <v>2024</v>
      </c>
      <c r="B280" s="8">
        <v>45473</v>
      </c>
      <c r="C280" s="28">
        <v>0.52514160600000004</v>
      </c>
      <c r="D280" t="s">
        <v>166</v>
      </c>
    </row>
    <row r="281" spans="1:4" x14ac:dyDescent="0.25">
      <c r="A281">
        <f t="shared" si="4"/>
        <v>2023</v>
      </c>
      <c r="B281" s="8">
        <v>44981</v>
      </c>
      <c r="C281" s="28">
        <v>1.73</v>
      </c>
      <c r="D281" t="s">
        <v>198</v>
      </c>
    </row>
    <row r="282" spans="1:4" x14ac:dyDescent="0.25">
      <c r="A282">
        <f t="shared" si="4"/>
        <v>2024</v>
      </c>
      <c r="B282" s="8">
        <v>45346</v>
      </c>
      <c r="C282" s="28">
        <v>1.73</v>
      </c>
      <c r="D282" t="s">
        <v>198</v>
      </c>
    </row>
    <row r="283" spans="1:4" x14ac:dyDescent="0.25">
      <c r="A283">
        <f t="shared" si="4"/>
        <v>2025</v>
      </c>
      <c r="B283" s="8">
        <v>45712</v>
      </c>
      <c r="C283" s="28">
        <v>1.73</v>
      </c>
      <c r="D283" t="s">
        <v>198</v>
      </c>
    </row>
    <row r="284" spans="1:4" x14ac:dyDescent="0.25">
      <c r="A284">
        <f t="shared" si="4"/>
        <v>2026</v>
      </c>
      <c r="B284" s="8">
        <v>46077</v>
      </c>
      <c r="C284" s="28">
        <v>1.73</v>
      </c>
      <c r="D284" t="s">
        <v>198</v>
      </c>
    </row>
    <row r="285" spans="1:4" x14ac:dyDescent="0.25">
      <c r="A285">
        <f t="shared" si="4"/>
        <v>2027</v>
      </c>
      <c r="B285" s="8">
        <v>46442</v>
      </c>
      <c r="C285" s="28">
        <v>1.73</v>
      </c>
      <c r="D285" t="s">
        <v>198</v>
      </c>
    </row>
    <row r="286" spans="1:4" x14ac:dyDescent="0.25">
      <c r="A286">
        <f t="shared" si="4"/>
        <v>2028</v>
      </c>
      <c r="B286" s="8">
        <v>46807</v>
      </c>
      <c r="C286" s="28">
        <v>1.73</v>
      </c>
      <c r="D286" t="s">
        <v>198</v>
      </c>
    </row>
    <row r="287" spans="1:4" x14ac:dyDescent="0.25">
      <c r="A287">
        <f t="shared" si="4"/>
        <v>2029</v>
      </c>
      <c r="B287" s="8">
        <v>47173</v>
      </c>
      <c r="C287" s="28">
        <v>1.73</v>
      </c>
      <c r="D287" t="s">
        <v>198</v>
      </c>
    </row>
    <row r="288" spans="1:4" x14ac:dyDescent="0.25">
      <c r="A288">
        <f t="shared" si="4"/>
        <v>2030</v>
      </c>
      <c r="B288" s="8">
        <v>47538</v>
      </c>
      <c r="C288" s="28">
        <v>1.73</v>
      </c>
      <c r="D288" t="s">
        <v>198</v>
      </c>
    </row>
    <row r="289" spans="1:4" x14ac:dyDescent="0.25">
      <c r="A289">
        <f t="shared" si="4"/>
        <v>2031</v>
      </c>
      <c r="B289" s="8">
        <v>47903</v>
      </c>
      <c r="C289" s="28">
        <v>1.73</v>
      </c>
      <c r="D289" t="s">
        <v>198</v>
      </c>
    </row>
    <row r="290" spans="1:4" x14ac:dyDescent="0.25">
      <c r="A290">
        <f t="shared" si="4"/>
        <v>2032</v>
      </c>
      <c r="B290" s="8">
        <v>48268</v>
      </c>
      <c r="C290" s="28">
        <v>1.73</v>
      </c>
      <c r="D290" t="s">
        <v>198</v>
      </c>
    </row>
    <row r="291" spans="1:4" x14ac:dyDescent="0.25">
      <c r="A291">
        <f t="shared" si="4"/>
        <v>2033</v>
      </c>
      <c r="B291" s="8">
        <v>48634</v>
      </c>
      <c r="C291" s="28">
        <v>1.73</v>
      </c>
      <c r="D291" t="s">
        <v>198</v>
      </c>
    </row>
    <row r="292" spans="1:4" x14ac:dyDescent="0.25">
      <c r="A292">
        <f t="shared" si="4"/>
        <v>2034</v>
      </c>
      <c r="B292" s="8">
        <v>48999</v>
      </c>
      <c r="C292" s="28">
        <v>1.73</v>
      </c>
      <c r="D292" t="s">
        <v>198</v>
      </c>
    </row>
    <row r="293" spans="1:4" x14ac:dyDescent="0.25">
      <c r="A293">
        <f t="shared" si="4"/>
        <v>2035</v>
      </c>
      <c r="B293" s="8">
        <v>49364</v>
      </c>
      <c r="C293" s="28">
        <v>1.73</v>
      </c>
      <c r="D293" t="s">
        <v>198</v>
      </c>
    </row>
    <row r="294" spans="1:4" x14ac:dyDescent="0.25">
      <c r="A294">
        <f t="shared" si="4"/>
        <v>2036</v>
      </c>
      <c r="B294" s="8">
        <v>49729</v>
      </c>
      <c r="C294" s="28">
        <v>1.73</v>
      </c>
      <c r="D294" t="s">
        <v>198</v>
      </c>
    </row>
    <row r="295" spans="1:4" x14ac:dyDescent="0.25">
      <c r="A295">
        <f t="shared" si="4"/>
        <v>2037</v>
      </c>
      <c r="B295" s="8">
        <v>50095</v>
      </c>
      <c r="C295" s="28">
        <v>1.73</v>
      </c>
      <c r="D295" t="s">
        <v>198</v>
      </c>
    </row>
    <row r="296" spans="1:4" x14ac:dyDescent="0.25">
      <c r="A296">
        <f t="shared" si="4"/>
        <v>2038</v>
      </c>
      <c r="B296" s="8">
        <v>50460</v>
      </c>
      <c r="C296" s="28">
        <v>1.73</v>
      </c>
      <c r="D296" t="s">
        <v>198</v>
      </c>
    </row>
    <row r="297" spans="1:4" x14ac:dyDescent="0.25">
      <c r="A297">
        <f t="shared" si="4"/>
        <v>2039</v>
      </c>
      <c r="B297" s="8">
        <v>50825</v>
      </c>
      <c r="C297" s="28">
        <v>1.73</v>
      </c>
      <c r="D297" t="s">
        <v>198</v>
      </c>
    </row>
    <row r="298" spans="1:4" x14ac:dyDescent="0.25">
      <c r="A298">
        <f t="shared" si="4"/>
        <v>2040</v>
      </c>
      <c r="B298" s="8">
        <v>51190</v>
      </c>
      <c r="C298" s="28">
        <v>1.73</v>
      </c>
      <c r="D298" t="s">
        <v>198</v>
      </c>
    </row>
    <row r="299" spans="1:4" x14ac:dyDescent="0.25">
      <c r="A299">
        <f t="shared" si="4"/>
        <v>2041</v>
      </c>
      <c r="B299" s="8">
        <v>51556</v>
      </c>
      <c r="C299" s="28">
        <v>1.73</v>
      </c>
      <c r="D299" t="s">
        <v>198</v>
      </c>
    </row>
    <row r="300" spans="1:4" x14ac:dyDescent="0.25">
      <c r="A300">
        <f t="shared" si="4"/>
        <v>2042</v>
      </c>
      <c r="B300" s="8">
        <v>51921</v>
      </c>
      <c r="C300" s="28">
        <v>1.73</v>
      </c>
      <c r="D300" t="s">
        <v>198</v>
      </c>
    </row>
    <row r="301" spans="1:4" x14ac:dyDescent="0.25">
      <c r="A301">
        <f t="shared" si="4"/>
        <v>2023</v>
      </c>
      <c r="B301" s="8">
        <v>45094</v>
      </c>
      <c r="C301" s="28">
        <v>0.56500000000000006</v>
      </c>
      <c r="D301" t="s">
        <v>198</v>
      </c>
    </row>
    <row r="302" spans="1:4" x14ac:dyDescent="0.25">
      <c r="A302">
        <f t="shared" si="4"/>
        <v>2024</v>
      </c>
      <c r="B302" s="8">
        <v>45460</v>
      </c>
      <c r="C302" s="28">
        <v>0.56500000000000006</v>
      </c>
      <c r="D302" t="s">
        <v>198</v>
      </c>
    </row>
    <row r="303" spans="1:4" x14ac:dyDescent="0.25">
      <c r="A303">
        <f t="shared" si="4"/>
        <v>2025</v>
      </c>
      <c r="B303" s="8">
        <v>45825</v>
      </c>
      <c r="C303" s="28">
        <v>0.56499999999999995</v>
      </c>
      <c r="D303" t="s">
        <v>198</v>
      </c>
    </row>
    <row r="304" spans="1:4" x14ac:dyDescent="0.25">
      <c r="A304">
        <f t="shared" si="4"/>
        <v>2026</v>
      </c>
      <c r="B304" s="8">
        <v>46190</v>
      </c>
      <c r="C304" s="28">
        <v>0.56499999999999995</v>
      </c>
      <c r="D304" t="s">
        <v>198</v>
      </c>
    </row>
    <row r="305" spans="1:4" x14ac:dyDescent="0.25">
      <c r="A305">
        <f t="shared" si="4"/>
        <v>2027</v>
      </c>
      <c r="B305" s="8">
        <v>46555</v>
      </c>
      <c r="C305" s="28">
        <v>0.56499999999999995</v>
      </c>
      <c r="D305" t="s">
        <v>198</v>
      </c>
    </row>
    <row r="306" spans="1:4" x14ac:dyDescent="0.25">
      <c r="A306">
        <f t="shared" si="4"/>
        <v>2028</v>
      </c>
      <c r="B306" s="8">
        <v>46921</v>
      </c>
      <c r="C306" s="28">
        <v>0.56499999999999995</v>
      </c>
      <c r="D306" t="s">
        <v>198</v>
      </c>
    </row>
    <row r="307" spans="1:4" x14ac:dyDescent="0.25">
      <c r="A307">
        <f t="shared" si="4"/>
        <v>2029</v>
      </c>
      <c r="B307" s="8">
        <v>47286</v>
      </c>
      <c r="C307" s="28">
        <v>0.56499999999999995</v>
      </c>
      <c r="D307" t="s">
        <v>198</v>
      </c>
    </row>
    <row r="308" spans="1:4" x14ac:dyDescent="0.25">
      <c r="A308">
        <f t="shared" si="4"/>
        <v>2030</v>
      </c>
      <c r="B308" s="8">
        <v>47651</v>
      </c>
      <c r="C308" s="28">
        <v>0.56499999999999995</v>
      </c>
      <c r="D308" t="s">
        <v>198</v>
      </c>
    </row>
    <row r="309" spans="1:4" x14ac:dyDescent="0.25">
      <c r="A309">
        <f t="shared" si="4"/>
        <v>2031</v>
      </c>
      <c r="B309" s="8">
        <v>48016</v>
      </c>
      <c r="C309" s="28">
        <v>0.56499999999999995</v>
      </c>
      <c r="D309" t="s">
        <v>198</v>
      </c>
    </row>
    <row r="310" spans="1:4" x14ac:dyDescent="0.25">
      <c r="A310">
        <f t="shared" si="4"/>
        <v>2032</v>
      </c>
      <c r="B310" s="8">
        <v>48382</v>
      </c>
      <c r="C310" s="28">
        <v>0.56499999999999995</v>
      </c>
      <c r="D310" t="s">
        <v>198</v>
      </c>
    </row>
    <row r="311" spans="1:4" x14ac:dyDescent="0.25">
      <c r="A311">
        <f t="shared" si="4"/>
        <v>2033</v>
      </c>
      <c r="B311" s="8">
        <v>48747</v>
      </c>
      <c r="C311" s="28">
        <v>0.56499999999999995</v>
      </c>
      <c r="D311" t="s">
        <v>198</v>
      </c>
    </row>
    <row r="312" spans="1:4" x14ac:dyDescent="0.25">
      <c r="A312">
        <f t="shared" si="4"/>
        <v>2034</v>
      </c>
      <c r="B312" s="8">
        <v>49112</v>
      </c>
      <c r="C312" s="28">
        <v>0.56499999999999995</v>
      </c>
      <c r="D312" t="s">
        <v>198</v>
      </c>
    </row>
    <row r="313" spans="1:4" x14ac:dyDescent="0.25">
      <c r="A313">
        <f t="shared" si="4"/>
        <v>2035</v>
      </c>
      <c r="B313" s="8">
        <v>49477</v>
      </c>
      <c r="C313" s="28">
        <v>0.56499999999999995</v>
      </c>
      <c r="D313" t="s">
        <v>198</v>
      </c>
    </row>
    <row r="314" spans="1:4" x14ac:dyDescent="0.25">
      <c r="A314">
        <f t="shared" si="4"/>
        <v>2036</v>
      </c>
      <c r="B314" s="8">
        <v>49843</v>
      </c>
      <c r="C314" s="28">
        <v>0.56499999999999995</v>
      </c>
      <c r="D314" t="s">
        <v>198</v>
      </c>
    </row>
    <row r="315" spans="1:4" x14ac:dyDescent="0.25">
      <c r="A315">
        <f t="shared" si="4"/>
        <v>2037</v>
      </c>
      <c r="B315" s="8">
        <v>50208</v>
      </c>
      <c r="C315" s="28">
        <v>0.56499999999999995</v>
      </c>
      <c r="D315" t="s">
        <v>198</v>
      </c>
    </row>
    <row r="316" spans="1:4" x14ac:dyDescent="0.25">
      <c r="A316">
        <f t="shared" si="4"/>
        <v>2038</v>
      </c>
      <c r="B316" s="8">
        <v>50573</v>
      </c>
      <c r="C316" s="28">
        <v>0.56499999999999995</v>
      </c>
      <c r="D316" t="s">
        <v>198</v>
      </c>
    </row>
    <row r="317" spans="1:4" x14ac:dyDescent="0.25">
      <c r="A317">
        <f t="shared" si="4"/>
        <v>2039</v>
      </c>
      <c r="B317" s="8">
        <v>50938</v>
      </c>
      <c r="C317" s="28">
        <v>0.56499999999999995</v>
      </c>
      <c r="D317" t="s">
        <v>198</v>
      </c>
    </row>
    <row r="318" spans="1:4" x14ac:dyDescent="0.25">
      <c r="A318">
        <f t="shared" si="4"/>
        <v>2040</v>
      </c>
      <c r="B318" s="8">
        <v>51304</v>
      </c>
      <c r="C318" s="28">
        <v>0.56499999999999995</v>
      </c>
      <c r="D318" t="s">
        <v>198</v>
      </c>
    </row>
    <row r="319" spans="1:4" x14ac:dyDescent="0.25">
      <c r="A319">
        <f t="shared" si="4"/>
        <v>2041</v>
      </c>
      <c r="B319" s="8">
        <v>51669</v>
      </c>
      <c r="C319" s="28">
        <v>0.56499999999999995</v>
      </c>
      <c r="D319" t="s">
        <v>198</v>
      </c>
    </row>
    <row r="320" spans="1:4" x14ac:dyDescent="0.25">
      <c r="A320">
        <f t="shared" si="4"/>
        <v>2042</v>
      </c>
      <c r="B320" s="8">
        <v>52034</v>
      </c>
      <c r="C320" s="28">
        <v>0.56499999999999995</v>
      </c>
      <c r="D320" t="s">
        <v>198</v>
      </c>
    </row>
    <row r="321" spans="1:4" x14ac:dyDescent="0.25">
      <c r="A321">
        <f t="shared" si="4"/>
        <v>2034</v>
      </c>
      <c r="B321" s="8">
        <v>49053</v>
      </c>
      <c r="C321" s="28">
        <v>2.5</v>
      </c>
      <c r="D321" t="s">
        <v>198</v>
      </c>
    </row>
    <row r="322" spans="1:4" x14ac:dyDescent="0.25">
      <c r="A322">
        <f t="shared" si="4"/>
        <v>2035</v>
      </c>
      <c r="B322" s="8">
        <v>49418</v>
      </c>
      <c r="C322" s="28">
        <v>2.5</v>
      </c>
      <c r="D322" t="s">
        <v>198</v>
      </c>
    </row>
    <row r="323" spans="1:4" x14ac:dyDescent="0.25">
      <c r="A323">
        <f t="shared" si="4"/>
        <v>2036</v>
      </c>
      <c r="B323" s="8">
        <v>49784</v>
      </c>
      <c r="C323" s="28">
        <v>2.5</v>
      </c>
      <c r="D323" t="s">
        <v>198</v>
      </c>
    </row>
    <row r="324" spans="1:4" x14ac:dyDescent="0.25">
      <c r="A324">
        <f t="shared" si="4"/>
        <v>2037</v>
      </c>
      <c r="B324" s="8">
        <v>50149</v>
      </c>
      <c r="C324" s="28">
        <v>2.5</v>
      </c>
      <c r="D324" t="s">
        <v>198</v>
      </c>
    </row>
    <row r="325" spans="1:4" x14ac:dyDescent="0.25">
      <c r="A325">
        <f t="shared" ref="A325:A388" si="5">YEAR(B325)</f>
        <v>2038</v>
      </c>
      <c r="B325" s="8">
        <v>50514</v>
      </c>
      <c r="C325" s="28">
        <v>2.5</v>
      </c>
      <c r="D325" t="s">
        <v>198</v>
      </c>
    </row>
    <row r="326" spans="1:4" x14ac:dyDescent="0.25">
      <c r="A326">
        <f t="shared" si="5"/>
        <v>2039</v>
      </c>
      <c r="B326" s="8">
        <v>50879</v>
      </c>
      <c r="C326" s="28">
        <v>2.5</v>
      </c>
      <c r="D326" t="s">
        <v>198</v>
      </c>
    </row>
    <row r="327" spans="1:4" x14ac:dyDescent="0.25">
      <c r="A327">
        <f t="shared" si="5"/>
        <v>2043</v>
      </c>
      <c r="B327" s="8">
        <v>52340</v>
      </c>
      <c r="C327" s="28">
        <v>2.5</v>
      </c>
      <c r="D327" t="s">
        <v>198</v>
      </c>
    </row>
    <row r="328" spans="1:4" x14ac:dyDescent="0.25">
      <c r="A328">
        <f t="shared" si="5"/>
        <v>2044</v>
      </c>
      <c r="B328" s="8">
        <v>52706</v>
      </c>
      <c r="C328" s="28">
        <v>2.5</v>
      </c>
      <c r="D328" t="s">
        <v>198</v>
      </c>
    </row>
    <row r="329" spans="1:4" x14ac:dyDescent="0.25">
      <c r="A329">
        <f t="shared" si="5"/>
        <v>2045</v>
      </c>
      <c r="B329" s="8">
        <v>53071</v>
      </c>
      <c r="C329" s="28">
        <v>2.5</v>
      </c>
      <c r="D329" t="s">
        <v>198</v>
      </c>
    </row>
    <row r="330" spans="1:4" x14ac:dyDescent="0.25">
      <c r="A330">
        <f t="shared" si="5"/>
        <v>2046</v>
      </c>
      <c r="B330" s="8">
        <v>53436</v>
      </c>
      <c r="C330" s="28">
        <v>2.5</v>
      </c>
      <c r="D330" t="s">
        <v>198</v>
      </c>
    </row>
    <row r="331" spans="1:4" x14ac:dyDescent="0.25">
      <c r="A331">
        <f t="shared" si="5"/>
        <v>2044</v>
      </c>
      <c r="B331" s="8">
        <v>52948</v>
      </c>
      <c r="C331" s="28">
        <v>2.3333333333333335</v>
      </c>
      <c r="D331" t="s">
        <v>198</v>
      </c>
    </row>
    <row r="332" spans="1:4" x14ac:dyDescent="0.25">
      <c r="A332">
        <f t="shared" si="5"/>
        <v>2045</v>
      </c>
      <c r="B332" s="8">
        <v>53313</v>
      </c>
      <c r="C332" s="28">
        <v>2.3333333333333335</v>
      </c>
      <c r="D332" t="s">
        <v>198</v>
      </c>
    </row>
    <row r="333" spans="1:4" x14ac:dyDescent="0.25">
      <c r="A333">
        <f t="shared" si="5"/>
        <v>2046</v>
      </c>
      <c r="B333" s="8">
        <v>53678</v>
      </c>
      <c r="C333" s="28">
        <v>2.3333333333333335</v>
      </c>
      <c r="D333" t="s">
        <v>198</v>
      </c>
    </row>
    <row r="334" spans="1:4" x14ac:dyDescent="0.25">
      <c r="A334">
        <f t="shared" si="5"/>
        <v>2049</v>
      </c>
      <c r="B334" s="8">
        <v>54788</v>
      </c>
      <c r="C334" s="28">
        <v>4.0999999999999996</v>
      </c>
      <c r="D334" t="s">
        <v>198</v>
      </c>
    </row>
    <row r="335" spans="1:4" x14ac:dyDescent="0.25">
      <c r="A335">
        <f t="shared" si="5"/>
        <v>2050</v>
      </c>
      <c r="B335" s="8">
        <v>55153</v>
      </c>
      <c r="C335" s="28">
        <v>4.0999999999999996</v>
      </c>
      <c r="D335" t="s">
        <v>198</v>
      </c>
    </row>
    <row r="336" spans="1:4" x14ac:dyDescent="0.25">
      <c r="A336">
        <f t="shared" si="5"/>
        <v>2051</v>
      </c>
      <c r="B336" s="8">
        <v>55518</v>
      </c>
      <c r="C336" s="28">
        <v>4.0999999999999996</v>
      </c>
      <c r="D336" t="s">
        <v>198</v>
      </c>
    </row>
    <row r="337" spans="1:4" x14ac:dyDescent="0.25">
      <c r="A337">
        <f t="shared" si="5"/>
        <v>2047</v>
      </c>
      <c r="B337" s="8">
        <v>53770</v>
      </c>
      <c r="C337" s="28">
        <v>5.9</v>
      </c>
      <c r="D337" t="s">
        <v>198</v>
      </c>
    </row>
    <row r="338" spans="1:4" x14ac:dyDescent="0.25">
      <c r="A338">
        <f t="shared" si="5"/>
        <v>2041</v>
      </c>
      <c r="B338" s="8">
        <v>51601</v>
      </c>
      <c r="C338" s="28">
        <v>3.3</v>
      </c>
      <c r="D338" t="s">
        <v>198</v>
      </c>
    </row>
    <row r="339" spans="1:4" x14ac:dyDescent="0.25">
      <c r="A339">
        <f t="shared" si="5"/>
        <v>2042</v>
      </c>
      <c r="B339" s="8">
        <v>51996</v>
      </c>
      <c r="C339" s="28">
        <v>4.2</v>
      </c>
      <c r="D339" t="s">
        <v>198</v>
      </c>
    </row>
    <row r="340" spans="1:4" x14ac:dyDescent="0.25">
      <c r="A340">
        <f t="shared" si="5"/>
        <v>2040</v>
      </c>
      <c r="B340" s="8">
        <v>51315</v>
      </c>
      <c r="C340" s="28">
        <v>1</v>
      </c>
      <c r="D340" t="s">
        <v>198</v>
      </c>
    </row>
    <row r="341" spans="1:4" x14ac:dyDescent="0.25">
      <c r="A341">
        <f t="shared" si="5"/>
        <v>2043</v>
      </c>
      <c r="B341" s="8">
        <v>52262</v>
      </c>
      <c r="C341" s="28">
        <v>2</v>
      </c>
      <c r="D341" t="s">
        <v>198</v>
      </c>
    </row>
    <row r="342" spans="1:4" x14ac:dyDescent="0.25">
      <c r="A342">
        <f t="shared" si="5"/>
        <v>2043</v>
      </c>
      <c r="B342" s="8">
        <v>52290</v>
      </c>
      <c r="C342" s="28">
        <v>1.4</v>
      </c>
      <c r="D342" t="s">
        <v>198</v>
      </c>
    </row>
    <row r="343" spans="1:4" x14ac:dyDescent="0.25">
      <c r="A343">
        <f t="shared" si="5"/>
        <v>2044</v>
      </c>
      <c r="B343" s="8">
        <v>52655</v>
      </c>
      <c r="C343" s="28">
        <v>1.4</v>
      </c>
      <c r="D343" t="s">
        <v>198</v>
      </c>
    </row>
    <row r="344" spans="1:4" x14ac:dyDescent="0.25">
      <c r="A344">
        <f t="shared" si="5"/>
        <v>2032</v>
      </c>
      <c r="B344" s="8">
        <v>48334</v>
      </c>
      <c r="C344" s="28">
        <v>2.8</v>
      </c>
      <c r="D344" t="s">
        <v>198</v>
      </c>
    </row>
    <row r="345" spans="1:4" x14ac:dyDescent="0.25">
      <c r="A345">
        <f t="shared" si="5"/>
        <v>2043</v>
      </c>
      <c r="B345" s="8">
        <v>52368</v>
      </c>
      <c r="C345" s="28">
        <v>4.2</v>
      </c>
      <c r="D345" t="s">
        <v>198</v>
      </c>
    </row>
    <row r="346" spans="1:4" x14ac:dyDescent="0.25">
      <c r="A346">
        <f t="shared" si="5"/>
        <v>2045</v>
      </c>
      <c r="B346" s="8">
        <v>53138</v>
      </c>
      <c r="C346" s="28">
        <v>3.3</v>
      </c>
      <c r="D346" t="s">
        <v>198</v>
      </c>
    </row>
    <row r="347" spans="1:4" x14ac:dyDescent="0.25">
      <c r="A347">
        <f t="shared" si="5"/>
        <v>2048</v>
      </c>
      <c r="B347" s="8">
        <v>54270</v>
      </c>
      <c r="C347" s="28">
        <v>2.5</v>
      </c>
      <c r="D347" t="s">
        <v>198</v>
      </c>
    </row>
    <row r="348" spans="1:4" x14ac:dyDescent="0.25">
      <c r="A348">
        <f t="shared" si="5"/>
        <v>2050</v>
      </c>
      <c r="B348" s="8">
        <v>55140</v>
      </c>
      <c r="C348" s="28">
        <v>0.5</v>
      </c>
      <c r="D348" t="s">
        <v>198</v>
      </c>
    </row>
    <row r="349" spans="1:4" x14ac:dyDescent="0.25">
      <c r="A349">
        <f t="shared" si="5"/>
        <v>2054</v>
      </c>
      <c r="B349" s="8">
        <v>56367</v>
      </c>
      <c r="C349" s="28">
        <v>6.3</v>
      </c>
      <c r="D349" t="s">
        <v>198</v>
      </c>
    </row>
    <row r="350" spans="1:4" x14ac:dyDescent="0.25">
      <c r="A350">
        <f t="shared" si="5"/>
        <v>2053</v>
      </c>
      <c r="B350" s="8">
        <v>56074</v>
      </c>
      <c r="C350" s="28">
        <v>1</v>
      </c>
      <c r="D350" t="s">
        <v>198</v>
      </c>
    </row>
    <row r="351" spans="1:4" x14ac:dyDescent="0.25">
      <c r="A351">
        <f t="shared" si="5"/>
        <v>2053</v>
      </c>
      <c r="B351" s="8">
        <v>56110</v>
      </c>
      <c r="C351" s="28">
        <v>1</v>
      </c>
      <c r="D351" t="s">
        <v>198</v>
      </c>
    </row>
    <row r="352" spans="1:4" x14ac:dyDescent="0.25">
      <c r="A352">
        <f t="shared" si="5"/>
        <v>2015</v>
      </c>
      <c r="B352" s="8">
        <v>42217</v>
      </c>
      <c r="C352" s="28">
        <v>1.110313209167297E-4</v>
      </c>
      <c r="D352" t="s">
        <v>180</v>
      </c>
    </row>
    <row r="353" spans="1:4" x14ac:dyDescent="0.25">
      <c r="A353">
        <f t="shared" si="5"/>
        <v>2015</v>
      </c>
      <c r="B353" s="8">
        <v>42217</v>
      </c>
      <c r="C353" s="28">
        <v>0.18798439704168626</v>
      </c>
      <c r="D353" t="s">
        <v>180</v>
      </c>
    </row>
    <row r="354" spans="1:4" x14ac:dyDescent="0.25">
      <c r="A354">
        <f t="shared" si="5"/>
        <v>2015</v>
      </c>
      <c r="B354" s="8">
        <v>42251</v>
      </c>
      <c r="C354" s="28">
        <v>0.30705027293357595</v>
      </c>
      <c r="D354" t="s">
        <v>204</v>
      </c>
    </row>
    <row r="355" spans="1:4" x14ac:dyDescent="0.25">
      <c r="A355">
        <f t="shared" si="5"/>
        <v>2015</v>
      </c>
      <c r="B355" s="8">
        <v>42261</v>
      </c>
      <c r="C355" s="28">
        <v>0.34543155705027295</v>
      </c>
      <c r="D355" t="s">
        <v>204</v>
      </c>
    </row>
    <row r="356" spans="1:4" x14ac:dyDescent="0.25">
      <c r="A356">
        <f t="shared" si="5"/>
        <v>2015</v>
      </c>
      <c r="B356" s="8">
        <v>42263</v>
      </c>
      <c r="C356" s="28">
        <v>0.57571926175045485</v>
      </c>
      <c r="D356" t="s">
        <v>204</v>
      </c>
    </row>
    <row r="357" spans="1:4" x14ac:dyDescent="0.25">
      <c r="A357">
        <f t="shared" si="5"/>
        <v>2015</v>
      </c>
      <c r="B357" s="8">
        <v>42268</v>
      </c>
      <c r="C357" s="28">
        <v>0.34543155705027295</v>
      </c>
      <c r="D357" t="s">
        <v>204</v>
      </c>
    </row>
    <row r="358" spans="1:4" x14ac:dyDescent="0.25">
      <c r="A358">
        <f t="shared" si="5"/>
        <v>2015</v>
      </c>
      <c r="B358" s="8">
        <v>42290</v>
      </c>
      <c r="C358" s="28">
        <v>0.4605754094003639</v>
      </c>
      <c r="D358" t="s">
        <v>204</v>
      </c>
    </row>
    <row r="359" spans="1:4" x14ac:dyDescent="0.25">
      <c r="A359">
        <f t="shared" si="5"/>
        <v>2015</v>
      </c>
      <c r="B359" s="8">
        <v>42309</v>
      </c>
      <c r="C359" s="28">
        <v>0.17401999468443971</v>
      </c>
      <c r="D359" t="s">
        <v>180</v>
      </c>
    </row>
    <row r="360" spans="1:4" x14ac:dyDescent="0.25">
      <c r="A360">
        <f t="shared" si="5"/>
        <v>2015</v>
      </c>
      <c r="B360" s="8">
        <v>42309</v>
      </c>
      <c r="C360" s="28">
        <v>1.2111810766054015E-4</v>
      </c>
      <c r="D360" t="s">
        <v>180</v>
      </c>
    </row>
    <row r="361" spans="1:4" x14ac:dyDescent="0.25">
      <c r="A361">
        <f t="shared" si="5"/>
        <v>2015</v>
      </c>
      <c r="B361" s="8">
        <v>42345</v>
      </c>
      <c r="C361" s="28">
        <v>0.30705027293357595</v>
      </c>
      <c r="D361" t="s">
        <v>204</v>
      </c>
    </row>
    <row r="362" spans="1:4" x14ac:dyDescent="0.25">
      <c r="A362">
        <f t="shared" si="5"/>
        <v>2015</v>
      </c>
      <c r="B362" s="8">
        <v>42354</v>
      </c>
      <c r="C362" s="28">
        <v>0.57571926175045485</v>
      </c>
      <c r="D362" t="s">
        <v>204</v>
      </c>
    </row>
    <row r="363" spans="1:4" x14ac:dyDescent="0.25">
      <c r="A363">
        <f t="shared" si="5"/>
        <v>2015</v>
      </c>
      <c r="B363" s="8">
        <v>42359</v>
      </c>
      <c r="C363" s="28">
        <v>0.34543155705027295</v>
      </c>
      <c r="D363" t="s">
        <v>204</v>
      </c>
    </row>
    <row r="364" spans="1:4" x14ac:dyDescent="0.25">
      <c r="A364">
        <f t="shared" si="5"/>
        <v>2016</v>
      </c>
      <c r="B364" s="8">
        <v>42382</v>
      </c>
      <c r="C364" s="28">
        <v>0.4605754094003639</v>
      </c>
      <c r="D364" t="s">
        <v>204</v>
      </c>
    </row>
    <row r="365" spans="1:4" x14ac:dyDescent="0.25">
      <c r="A365">
        <f t="shared" si="5"/>
        <v>2016</v>
      </c>
      <c r="B365" s="8">
        <v>42401</v>
      </c>
      <c r="C365" s="28">
        <v>1.21005663116145E-4</v>
      </c>
      <c r="D365" t="s">
        <v>180</v>
      </c>
    </row>
    <row r="366" spans="1:4" x14ac:dyDescent="0.25">
      <c r="A366">
        <f t="shared" si="5"/>
        <v>2016</v>
      </c>
      <c r="B366" s="8">
        <v>42401</v>
      </c>
      <c r="C366" s="28">
        <v>0.15492459954408849</v>
      </c>
      <c r="D366" t="s">
        <v>180</v>
      </c>
    </row>
    <row r="367" spans="1:4" x14ac:dyDescent="0.25">
      <c r="A367">
        <f t="shared" si="5"/>
        <v>2016</v>
      </c>
      <c r="B367" s="8">
        <v>42436</v>
      </c>
      <c r="C367" s="28">
        <v>0.30705027293357595</v>
      </c>
      <c r="D367" t="s">
        <v>204</v>
      </c>
    </row>
    <row r="368" spans="1:4" x14ac:dyDescent="0.25">
      <c r="A368">
        <f t="shared" si="5"/>
        <v>2016</v>
      </c>
      <c r="B368" s="8">
        <v>42445</v>
      </c>
      <c r="C368" s="28">
        <v>0.57571926175045485</v>
      </c>
      <c r="D368" t="s">
        <v>204</v>
      </c>
    </row>
    <row r="369" spans="1:4" x14ac:dyDescent="0.25">
      <c r="A369">
        <f t="shared" si="5"/>
        <v>2016</v>
      </c>
      <c r="B369" s="8">
        <v>42473</v>
      </c>
      <c r="C369" s="28">
        <v>0.4605754094003639</v>
      </c>
      <c r="D369" t="s">
        <v>204</v>
      </c>
    </row>
    <row r="370" spans="1:4" x14ac:dyDescent="0.25">
      <c r="A370">
        <f t="shared" si="5"/>
        <v>2016</v>
      </c>
      <c r="B370" s="8">
        <v>42490</v>
      </c>
      <c r="C370" s="28">
        <v>1.7059626275223356E-5</v>
      </c>
      <c r="D370" t="s">
        <v>180</v>
      </c>
    </row>
    <row r="371" spans="1:4" x14ac:dyDescent="0.25">
      <c r="A371">
        <f t="shared" si="5"/>
        <v>2016</v>
      </c>
      <c r="B371" s="8">
        <v>42491</v>
      </c>
      <c r="C371" s="28">
        <v>0.13604783365362993</v>
      </c>
      <c r="D371" t="s">
        <v>180</v>
      </c>
    </row>
    <row r="372" spans="1:4" x14ac:dyDescent="0.25">
      <c r="A372">
        <f t="shared" si="5"/>
        <v>2016</v>
      </c>
      <c r="B372" s="8">
        <v>42491</v>
      </c>
      <c r="C372" s="28">
        <v>1.1816132725451312E-4</v>
      </c>
      <c r="D372" t="s">
        <v>180</v>
      </c>
    </row>
    <row r="373" spans="1:4" x14ac:dyDescent="0.25">
      <c r="A373">
        <f t="shared" si="5"/>
        <v>2016</v>
      </c>
      <c r="B373" s="8">
        <v>42528</v>
      </c>
      <c r="C373" s="28">
        <v>0.30705027293357595</v>
      </c>
      <c r="D373" t="s">
        <v>204</v>
      </c>
    </row>
    <row r="374" spans="1:4" x14ac:dyDescent="0.25">
      <c r="A374">
        <f t="shared" si="5"/>
        <v>2016</v>
      </c>
      <c r="B374" s="8">
        <v>42564</v>
      </c>
      <c r="C374" s="28">
        <v>0.4605754094003639</v>
      </c>
      <c r="D374" t="s">
        <v>204</v>
      </c>
    </row>
    <row r="375" spans="1:4" x14ac:dyDescent="0.25">
      <c r="A375">
        <f t="shared" si="5"/>
        <v>2016</v>
      </c>
      <c r="B375" s="8">
        <v>42583</v>
      </c>
      <c r="C375" s="28">
        <v>0.12840200457955964</v>
      </c>
      <c r="D375" t="s">
        <v>180</v>
      </c>
    </row>
    <row r="376" spans="1:4" x14ac:dyDescent="0.25">
      <c r="A376">
        <f t="shared" si="5"/>
        <v>2016</v>
      </c>
      <c r="B376" s="8">
        <v>42583</v>
      </c>
      <c r="C376" s="28">
        <v>1.2078716292192261E-4</v>
      </c>
      <c r="D376" t="s">
        <v>180</v>
      </c>
    </row>
    <row r="377" spans="1:4" x14ac:dyDescent="0.25">
      <c r="A377">
        <f t="shared" si="5"/>
        <v>2016</v>
      </c>
      <c r="B377" s="8">
        <v>42620</v>
      </c>
      <c r="C377" s="28">
        <v>0.30705027293357595</v>
      </c>
      <c r="D377" t="s">
        <v>204</v>
      </c>
    </row>
    <row r="378" spans="1:4" x14ac:dyDescent="0.25">
      <c r="A378">
        <f t="shared" si="5"/>
        <v>2016</v>
      </c>
      <c r="B378" s="8">
        <v>42632</v>
      </c>
      <c r="C378" s="28">
        <v>0.14897837231410874</v>
      </c>
      <c r="D378" t="s">
        <v>204</v>
      </c>
    </row>
    <row r="379" spans="1:4" x14ac:dyDescent="0.25">
      <c r="A379">
        <f t="shared" si="5"/>
        <v>2016</v>
      </c>
      <c r="B379" s="8">
        <v>42675</v>
      </c>
      <c r="C379" s="28">
        <v>1.2078716292192261E-4</v>
      </c>
      <c r="D379" t="s">
        <v>180</v>
      </c>
    </row>
    <row r="380" spans="1:4" x14ac:dyDescent="0.25">
      <c r="A380">
        <f t="shared" si="5"/>
        <v>2016</v>
      </c>
      <c r="B380" s="8">
        <v>42675</v>
      </c>
      <c r="C380" s="28">
        <v>0.12084679558604053</v>
      </c>
      <c r="D380" t="s">
        <v>180</v>
      </c>
    </row>
    <row r="381" spans="1:4" x14ac:dyDescent="0.25">
      <c r="A381">
        <f t="shared" si="5"/>
        <v>2016</v>
      </c>
      <c r="B381" s="8">
        <v>42711</v>
      </c>
      <c r="C381" s="28">
        <v>0.30705027293357595</v>
      </c>
      <c r="D381" t="s">
        <v>204</v>
      </c>
    </row>
    <row r="382" spans="1:4" x14ac:dyDescent="0.25">
      <c r="A382">
        <f t="shared" si="5"/>
        <v>2017</v>
      </c>
      <c r="B382" s="8">
        <v>42767</v>
      </c>
      <c r="C382" s="28">
        <v>0.11558259818453172</v>
      </c>
      <c r="D382" t="s">
        <v>180</v>
      </c>
    </row>
    <row r="383" spans="1:4" x14ac:dyDescent="0.25">
      <c r="A383">
        <f t="shared" si="5"/>
        <v>2017</v>
      </c>
      <c r="B383" s="8">
        <v>42767</v>
      </c>
      <c r="C383" s="28">
        <v>1.2089832968740417E-4</v>
      </c>
      <c r="D383" t="s">
        <v>180</v>
      </c>
    </row>
    <row r="384" spans="1:4" x14ac:dyDescent="0.25">
      <c r="A384">
        <f t="shared" si="5"/>
        <v>2017</v>
      </c>
      <c r="B384" s="8">
        <v>42811</v>
      </c>
      <c r="C384" s="28">
        <v>0.14897837231410874</v>
      </c>
      <c r="D384" t="s">
        <v>204</v>
      </c>
    </row>
    <row r="385" spans="1:4" x14ac:dyDescent="0.25">
      <c r="A385">
        <f t="shared" si="5"/>
        <v>2017</v>
      </c>
      <c r="B385" s="8">
        <v>42855</v>
      </c>
      <c r="C385" s="28">
        <v>1.7059626275223356E-5</v>
      </c>
      <c r="D385" t="s">
        <v>180</v>
      </c>
    </row>
    <row r="386" spans="1:4" x14ac:dyDescent="0.25">
      <c r="A386">
        <f t="shared" si="5"/>
        <v>2017</v>
      </c>
      <c r="B386" s="8">
        <v>42856</v>
      </c>
      <c r="C386" s="28">
        <v>1.1716849303866048E-4</v>
      </c>
      <c r="D386" t="s">
        <v>180</v>
      </c>
    </row>
    <row r="387" spans="1:4" x14ac:dyDescent="0.25">
      <c r="A387">
        <f t="shared" si="5"/>
        <v>2017</v>
      </c>
      <c r="B387" s="8">
        <v>42856</v>
      </c>
      <c r="C387" s="28">
        <v>0.10741833842741194</v>
      </c>
      <c r="D387" t="s">
        <v>180</v>
      </c>
    </row>
    <row r="388" spans="1:4" x14ac:dyDescent="0.25">
      <c r="A388">
        <f t="shared" si="5"/>
        <v>2017</v>
      </c>
      <c r="B388" s="8">
        <v>42934</v>
      </c>
      <c r="C388" s="28">
        <v>0.29795674590599636</v>
      </c>
      <c r="D388" t="s">
        <v>204</v>
      </c>
    </row>
    <row r="389" spans="1:4" x14ac:dyDescent="0.25">
      <c r="A389">
        <f t="shared" ref="A389:A452" si="6">YEAR(B389)</f>
        <v>2017</v>
      </c>
      <c r="B389" s="8">
        <v>42948</v>
      </c>
      <c r="C389" s="28">
        <v>0.10982446895508351</v>
      </c>
      <c r="D389" t="s">
        <v>180</v>
      </c>
    </row>
    <row r="390" spans="1:4" x14ac:dyDescent="0.25">
      <c r="A390">
        <f t="shared" si="6"/>
        <v>2017</v>
      </c>
      <c r="B390" s="8">
        <v>42948</v>
      </c>
      <c r="C390" s="28">
        <v>1.2111810766054015E-4</v>
      </c>
      <c r="D390" t="s">
        <v>180</v>
      </c>
    </row>
    <row r="391" spans="1:4" x14ac:dyDescent="0.25">
      <c r="A391">
        <f t="shared" si="6"/>
        <v>2017</v>
      </c>
      <c r="B391" s="8">
        <v>42997</v>
      </c>
      <c r="C391" s="28">
        <v>0.14897837231410874</v>
      </c>
      <c r="D391" t="s">
        <v>204</v>
      </c>
    </row>
    <row r="392" spans="1:4" x14ac:dyDescent="0.25">
      <c r="A392">
        <f t="shared" si="6"/>
        <v>2017</v>
      </c>
      <c r="B392" s="8">
        <v>43040</v>
      </c>
      <c r="C392" s="28">
        <v>0.10653490380880339</v>
      </c>
      <c r="D392" t="s">
        <v>180</v>
      </c>
    </row>
    <row r="393" spans="1:4" x14ac:dyDescent="0.25">
      <c r="A393">
        <f t="shared" si="6"/>
        <v>2017</v>
      </c>
      <c r="B393" s="8">
        <v>43040</v>
      </c>
      <c r="C393" s="28">
        <v>1.2111810766054015E-4</v>
      </c>
      <c r="D393" t="s">
        <v>180</v>
      </c>
    </row>
    <row r="394" spans="1:4" x14ac:dyDescent="0.25">
      <c r="A394">
        <f t="shared" si="6"/>
        <v>2017</v>
      </c>
      <c r="B394" s="8">
        <v>43073</v>
      </c>
      <c r="C394" s="28">
        <v>0.16044643806350051</v>
      </c>
      <c r="D394" t="s">
        <v>204</v>
      </c>
    </row>
    <row r="395" spans="1:4" x14ac:dyDescent="0.25">
      <c r="A395">
        <f t="shared" si="6"/>
        <v>2018</v>
      </c>
      <c r="B395" s="8">
        <v>43118</v>
      </c>
      <c r="C395" s="28">
        <v>0.29795674590599636</v>
      </c>
      <c r="D395" t="s">
        <v>204</v>
      </c>
    </row>
    <row r="396" spans="1:4" x14ac:dyDescent="0.25">
      <c r="A396">
        <f t="shared" si="6"/>
        <v>2018</v>
      </c>
      <c r="B396" s="8">
        <v>43131</v>
      </c>
      <c r="C396" s="28">
        <v>0.16044643806350051</v>
      </c>
      <c r="D396" t="s">
        <v>204</v>
      </c>
    </row>
    <row r="397" spans="1:4" x14ac:dyDescent="0.25">
      <c r="A397">
        <f t="shared" si="6"/>
        <v>2018</v>
      </c>
      <c r="B397" s="8">
        <v>43132</v>
      </c>
      <c r="C397" s="28">
        <v>1.2111810766054015E-4</v>
      </c>
      <c r="D397" t="s">
        <v>180</v>
      </c>
    </row>
    <row r="398" spans="1:4" x14ac:dyDescent="0.25">
      <c r="A398">
        <f t="shared" si="6"/>
        <v>2018</v>
      </c>
      <c r="B398" s="8">
        <v>43132</v>
      </c>
      <c r="C398" s="28">
        <v>0.10419388122789443</v>
      </c>
      <c r="D398" t="s">
        <v>180</v>
      </c>
    </row>
    <row r="399" spans="1:4" x14ac:dyDescent="0.25">
      <c r="A399">
        <f t="shared" si="6"/>
        <v>2018</v>
      </c>
      <c r="B399" s="8">
        <v>43178</v>
      </c>
      <c r="C399" s="28">
        <v>0.14897837231410874</v>
      </c>
      <c r="D399" t="s">
        <v>204</v>
      </c>
    </row>
    <row r="400" spans="1:4" x14ac:dyDescent="0.25">
      <c r="A400">
        <f t="shared" si="6"/>
        <v>2018</v>
      </c>
      <c r="B400" s="8">
        <v>43220</v>
      </c>
      <c r="C400" s="28">
        <v>1.7059626275223356E-5</v>
      </c>
      <c r="D400" t="s">
        <v>180</v>
      </c>
    </row>
    <row r="401" spans="1:4" x14ac:dyDescent="0.25">
      <c r="A401">
        <f t="shared" si="6"/>
        <v>2018</v>
      </c>
      <c r="B401" s="8">
        <v>43221</v>
      </c>
      <c r="C401" s="28">
        <v>1.1716849303866048E-4</v>
      </c>
      <c r="D401" t="s">
        <v>180</v>
      </c>
    </row>
    <row r="402" spans="1:4" x14ac:dyDescent="0.25">
      <c r="A402">
        <f t="shared" si="6"/>
        <v>2018</v>
      </c>
      <c r="B402" s="8">
        <v>43221</v>
      </c>
      <c r="C402" s="28">
        <v>9.5455197237953107E-2</v>
      </c>
      <c r="D402" t="s">
        <v>180</v>
      </c>
    </row>
    <row r="403" spans="1:4" x14ac:dyDescent="0.25">
      <c r="A403">
        <f t="shared" si="6"/>
        <v>2018</v>
      </c>
      <c r="B403" s="8">
        <v>43255</v>
      </c>
      <c r="C403" s="28">
        <v>0.16044643806350051</v>
      </c>
      <c r="D403" t="s">
        <v>204</v>
      </c>
    </row>
    <row r="404" spans="1:4" x14ac:dyDescent="0.25">
      <c r="A404">
        <f t="shared" si="6"/>
        <v>2018</v>
      </c>
      <c r="B404" s="8">
        <v>43299</v>
      </c>
      <c r="C404" s="28">
        <v>0.29795674590599636</v>
      </c>
      <c r="D404" t="s">
        <v>204</v>
      </c>
    </row>
    <row r="405" spans="1:4" x14ac:dyDescent="0.25">
      <c r="A405">
        <f t="shared" si="6"/>
        <v>2018</v>
      </c>
      <c r="B405" s="8">
        <v>43312</v>
      </c>
      <c r="C405" s="28">
        <v>0.16044643806350051</v>
      </c>
      <c r="D405" t="s">
        <v>204</v>
      </c>
    </row>
    <row r="406" spans="1:4" x14ac:dyDescent="0.25">
      <c r="A406">
        <f t="shared" si="6"/>
        <v>2018</v>
      </c>
      <c r="B406" s="8">
        <v>43313</v>
      </c>
      <c r="C406" s="28">
        <v>9.637352672091265E-2</v>
      </c>
      <c r="D406" t="s">
        <v>180</v>
      </c>
    </row>
    <row r="407" spans="1:4" x14ac:dyDescent="0.25">
      <c r="A407">
        <f t="shared" si="6"/>
        <v>2018</v>
      </c>
      <c r="B407" s="8">
        <v>43313</v>
      </c>
      <c r="C407" s="28">
        <v>1.2111810766054015E-4</v>
      </c>
      <c r="D407" t="s">
        <v>180</v>
      </c>
    </row>
    <row r="408" spans="1:4" x14ac:dyDescent="0.25">
      <c r="A408">
        <f t="shared" si="6"/>
        <v>2018</v>
      </c>
      <c r="B408" s="8">
        <v>43362</v>
      </c>
      <c r="C408" s="28">
        <v>0.14897837231410874</v>
      </c>
      <c r="D408" t="s">
        <v>204</v>
      </c>
    </row>
    <row r="409" spans="1:4" x14ac:dyDescent="0.25">
      <c r="A409">
        <f t="shared" si="6"/>
        <v>2018</v>
      </c>
      <c r="B409" s="8">
        <v>43405</v>
      </c>
      <c r="C409" s="28">
        <v>9.0858590763191791E-2</v>
      </c>
      <c r="D409" t="s">
        <v>180</v>
      </c>
    </row>
    <row r="410" spans="1:4" x14ac:dyDescent="0.25">
      <c r="A410">
        <f t="shared" si="6"/>
        <v>2018</v>
      </c>
      <c r="B410" s="8">
        <v>43405</v>
      </c>
      <c r="C410" s="28">
        <v>1.2111810766054015E-4</v>
      </c>
      <c r="D410" t="s">
        <v>180</v>
      </c>
    </row>
    <row r="411" spans="1:4" x14ac:dyDescent="0.25">
      <c r="A411">
        <f t="shared" si="6"/>
        <v>2018</v>
      </c>
      <c r="B411" s="8">
        <v>43437</v>
      </c>
      <c r="C411" s="28">
        <v>0.32089287740477995</v>
      </c>
      <c r="D411" t="s">
        <v>204</v>
      </c>
    </row>
    <row r="412" spans="1:4" x14ac:dyDescent="0.25">
      <c r="A412">
        <f t="shared" si="6"/>
        <v>2018</v>
      </c>
      <c r="B412" s="8">
        <v>43438</v>
      </c>
      <c r="C412" s="28">
        <v>0.16044643806350051</v>
      </c>
      <c r="D412" t="s">
        <v>204</v>
      </c>
    </row>
    <row r="413" spans="1:4" x14ac:dyDescent="0.25">
      <c r="A413">
        <f t="shared" si="6"/>
        <v>2019</v>
      </c>
      <c r="B413" s="8">
        <v>43483</v>
      </c>
      <c r="C413" s="28">
        <v>0.29795674590599636</v>
      </c>
      <c r="D413" t="s">
        <v>204</v>
      </c>
    </row>
    <row r="414" spans="1:4" x14ac:dyDescent="0.25">
      <c r="A414">
        <f t="shared" si="6"/>
        <v>2019</v>
      </c>
      <c r="B414" s="8">
        <v>43496</v>
      </c>
      <c r="C414" s="28">
        <v>0.16044643806350051</v>
      </c>
      <c r="D414" t="s">
        <v>204</v>
      </c>
    </row>
    <row r="415" spans="1:4" x14ac:dyDescent="0.25">
      <c r="A415">
        <f t="shared" si="6"/>
        <v>2019</v>
      </c>
      <c r="B415" s="8">
        <v>43497</v>
      </c>
      <c r="C415" s="28">
        <v>1.2111810766054015E-4</v>
      </c>
      <c r="D415" t="s">
        <v>180</v>
      </c>
    </row>
    <row r="416" spans="1:4" x14ac:dyDescent="0.25">
      <c r="A416">
        <f t="shared" si="6"/>
        <v>2019</v>
      </c>
      <c r="B416" s="8">
        <v>43497</v>
      </c>
      <c r="C416" s="28">
        <v>8.6381213838856746E-2</v>
      </c>
      <c r="D416" t="s">
        <v>180</v>
      </c>
    </row>
    <row r="417" spans="1:4" x14ac:dyDescent="0.25">
      <c r="A417">
        <f t="shared" si="6"/>
        <v>2019</v>
      </c>
      <c r="B417" s="8">
        <v>43543</v>
      </c>
      <c r="C417" s="28">
        <v>0.14897837231410874</v>
      </c>
      <c r="D417" t="s">
        <v>204</v>
      </c>
    </row>
    <row r="418" spans="1:4" x14ac:dyDescent="0.25">
      <c r="A418">
        <f t="shared" si="6"/>
        <v>2019</v>
      </c>
      <c r="B418" s="8">
        <v>43585</v>
      </c>
      <c r="C418" s="28">
        <v>1.7059626275223356E-5</v>
      </c>
      <c r="D418" t="s">
        <v>180</v>
      </c>
    </row>
    <row r="419" spans="1:4" x14ac:dyDescent="0.25">
      <c r="A419">
        <f t="shared" si="6"/>
        <v>2019</v>
      </c>
      <c r="B419" s="8">
        <v>43586</v>
      </c>
      <c r="C419" s="28">
        <v>7.7121142385459904E-2</v>
      </c>
      <c r="D419" t="s">
        <v>180</v>
      </c>
    </row>
    <row r="420" spans="1:4" x14ac:dyDescent="0.25">
      <c r="A420">
        <f t="shared" si="6"/>
        <v>2019</v>
      </c>
      <c r="B420" s="8">
        <v>43586</v>
      </c>
      <c r="C420" s="28">
        <v>1.1716849303866048E-4</v>
      </c>
      <c r="D420" t="s">
        <v>180</v>
      </c>
    </row>
    <row r="421" spans="1:4" x14ac:dyDescent="0.25">
      <c r="A421">
        <f t="shared" si="6"/>
        <v>2019</v>
      </c>
      <c r="B421" s="8">
        <v>43619</v>
      </c>
      <c r="C421" s="28">
        <v>0.32089287740477995</v>
      </c>
      <c r="D421" t="s">
        <v>204</v>
      </c>
    </row>
    <row r="422" spans="1:4" x14ac:dyDescent="0.25">
      <c r="A422">
        <f t="shared" si="6"/>
        <v>2019</v>
      </c>
      <c r="B422" s="8">
        <v>43620</v>
      </c>
      <c r="C422" s="28">
        <v>0.16044643806350051</v>
      </c>
      <c r="D422" t="s">
        <v>204</v>
      </c>
    </row>
    <row r="423" spans="1:4" x14ac:dyDescent="0.25">
      <c r="A423">
        <f t="shared" si="6"/>
        <v>2019</v>
      </c>
      <c r="B423" s="8">
        <v>43664</v>
      </c>
      <c r="C423" s="28">
        <v>0.29795674590599636</v>
      </c>
      <c r="D423" t="s">
        <v>204</v>
      </c>
    </row>
    <row r="424" spans="1:4" x14ac:dyDescent="0.25">
      <c r="A424">
        <f t="shared" si="6"/>
        <v>2019</v>
      </c>
      <c r="B424" s="8">
        <v>43677</v>
      </c>
      <c r="C424" s="28">
        <v>0.16044643806350051</v>
      </c>
      <c r="D424" t="s">
        <v>204</v>
      </c>
    </row>
    <row r="425" spans="1:4" x14ac:dyDescent="0.25">
      <c r="A425">
        <f t="shared" si="6"/>
        <v>2019</v>
      </c>
      <c r="B425" s="8">
        <v>43678</v>
      </c>
      <c r="C425" s="28">
        <v>7.5320718673972165E-2</v>
      </c>
      <c r="D425" t="s">
        <v>180</v>
      </c>
    </row>
    <row r="426" spans="1:4" x14ac:dyDescent="0.25">
      <c r="A426">
        <f t="shared" si="6"/>
        <v>2019</v>
      </c>
      <c r="B426" s="8">
        <v>43678</v>
      </c>
      <c r="C426" s="28">
        <v>1.2111810766054015E-4</v>
      </c>
      <c r="D426" t="s">
        <v>180</v>
      </c>
    </row>
    <row r="427" spans="1:4" x14ac:dyDescent="0.25">
      <c r="A427">
        <f t="shared" si="6"/>
        <v>2019</v>
      </c>
      <c r="B427" s="8">
        <v>43727</v>
      </c>
      <c r="C427" s="28">
        <v>0.14897837231410874</v>
      </c>
      <c r="D427" t="s">
        <v>204</v>
      </c>
    </row>
    <row r="428" spans="1:4" x14ac:dyDescent="0.25">
      <c r="A428">
        <f t="shared" si="6"/>
        <v>2019</v>
      </c>
      <c r="B428" s="8">
        <v>43770</v>
      </c>
      <c r="C428" s="28">
        <v>1.2111810766054015E-4</v>
      </c>
      <c r="D428" t="s">
        <v>180</v>
      </c>
    </row>
    <row r="429" spans="1:4" x14ac:dyDescent="0.25">
      <c r="A429">
        <f t="shared" si="6"/>
        <v>2019</v>
      </c>
      <c r="B429" s="8">
        <v>43770</v>
      </c>
      <c r="C429" s="28">
        <v>6.8630789616257432E-2</v>
      </c>
      <c r="D429" t="s">
        <v>180</v>
      </c>
    </row>
    <row r="430" spans="1:4" x14ac:dyDescent="0.25">
      <c r="A430">
        <f t="shared" si="6"/>
        <v>2019</v>
      </c>
      <c r="B430" s="8">
        <v>43802</v>
      </c>
      <c r="C430" s="28">
        <v>0.32089287740477995</v>
      </c>
      <c r="D430" t="s">
        <v>204</v>
      </c>
    </row>
    <row r="431" spans="1:4" x14ac:dyDescent="0.25">
      <c r="A431">
        <f t="shared" si="6"/>
        <v>2019</v>
      </c>
      <c r="B431" s="8">
        <v>43803</v>
      </c>
      <c r="C431" s="28">
        <v>0.16044643806350051</v>
      </c>
      <c r="D431" t="s">
        <v>204</v>
      </c>
    </row>
    <row r="432" spans="1:4" x14ac:dyDescent="0.25">
      <c r="A432">
        <f t="shared" si="6"/>
        <v>2020</v>
      </c>
      <c r="B432" s="8">
        <v>43847</v>
      </c>
      <c r="C432" s="28">
        <v>0.29795674590599636</v>
      </c>
      <c r="D432" t="s">
        <v>204</v>
      </c>
    </row>
    <row r="433" spans="1:4" x14ac:dyDescent="0.25">
      <c r="A433">
        <f t="shared" si="6"/>
        <v>2020</v>
      </c>
      <c r="B433" s="8">
        <v>43861</v>
      </c>
      <c r="C433" s="28">
        <v>0.16044643806350051</v>
      </c>
      <c r="D433" t="s">
        <v>204</v>
      </c>
    </row>
    <row r="434" spans="1:4" x14ac:dyDescent="0.25">
      <c r="A434">
        <f t="shared" si="6"/>
        <v>2020</v>
      </c>
      <c r="B434" s="8">
        <v>43862</v>
      </c>
      <c r="C434" s="28">
        <v>1.21005663116145E-4</v>
      </c>
      <c r="D434" t="s">
        <v>180</v>
      </c>
    </row>
    <row r="435" spans="1:4" x14ac:dyDescent="0.25">
      <c r="A435">
        <f t="shared" si="6"/>
        <v>2020</v>
      </c>
      <c r="B435" s="8">
        <v>43862</v>
      </c>
      <c r="C435" s="28">
        <v>6.4063837834522519E-2</v>
      </c>
      <c r="D435" t="s">
        <v>180</v>
      </c>
    </row>
    <row r="436" spans="1:4" x14ac:dyDescent="0.25">
      <c r="A436">
        <f t="shared" si="6"/>
        <v>2020</v>
      </c>
      <c r="B436" s="8">
        <v>43909</v>
      </c>
      <c r="C436" s="28">
        <v>0.14897837231410874</v>
      </c>
      <c r="D436" t="s">
        <v>204</v>
      </c>
    </row>
    <row r="437" spans="1:4" x14ac:dyDescent="0.25">
      <c r="A437">
        <f t="shared" si="6"/>
        <v>2020</v>
      </c>
      <c r="B437" s="8">
        <v>43951</v>
      </c>
      <c r="C437" s="28">
        <v>1.7059626275223356E-5</v>
      </c>
      <c r="D437" t="s">
        <v>180</v>
      </c>
    </row>
    <row r="438" spans="1:4" x14ac:dyDescent="0.25">
      <c r="A438">
        <f t="shared" si="6"/>
        <v>2020</v>
      </c>
      <c r="B438" s="8">
        <v>43952</v>
      </c>
      <c r="C438" s="28">
        <v>5.60973769754462E-2</v>
      </c>
      <c r="D438" t="s">
        <v>180</v>
      </c>
    </row>
    <row r="439" spans="1:4" x14ac:dyDescent="0.25">
      <c r="A439">
        <f t="shared" si="6"/>
        <v>2020</v>
      </c>
      <c r="B439" s="8">
        <v>43952</v>
      </c>
      <c r="C439" s="28">
        <v>1.1816132725451312E-4</v>
      </c>
      <c r="D439" t="s">
        <v>180</v>
      </c>
    </row>
    <row r="440" spans="1:4" x14ac:dyDescent="0.25">
      <c r="A440">
        <f t="shared" si="6"/>
        <v>2020</v>
      </c>
      <c r="B440" s="8">
        <v>43985</v>
      </c>
      <c r="C440" s="28">
        <v>0.32089287740477995</v>
      </c>
      <c r="D440" t="s">
        <v>204</v>
      </c>
    </row>
    <row r="441" spans="1:4" x14ac:dyDescent="0.25">
      <c r="A441">
        <f t="shared" si="6"/>
        <v>2020</v>
      </c>
      <c r="B441" s="8">
        <v>43986</v>
      </c>
      <c r="C441" s="28">
        <v>0.16044643806350051</v>
      </c>
      <c r="D441" t="s">
        <v>204</v>
      </c>
    </row>
    <row r="442" spans="1:4" x14ac:dyDescent="0.25">
      <c r="A442">
        <f t="shared" si="6"/>
        <v>2020</v>
      </c>
      <c r="B442" s="8">
        <v>44029</v>
      </c>
      <c r="C442" s="28">
        <v>0.29795674590599636</v>
      </c>
      <c r="D442" t="s">
        <v>204</v>
      </c>
    </row>
    <row r="443" spans="1:4" x14ac:dyDescent="0.25">
      <c r="A443">
        <f t="shared" si="6"/>
        <v>2020</v>
      </c>
      <c r="B443" s="8">
        <v>44043</v>
      </c>
      <c r="C443" s="28">
        <v>0.16044643806350051</v>
      </c>
      <c r="D443" t="s">
        <v>204</v>
      </c>
    </row>
    <row r="444" spans="1:4" x14ac:dyDescent="0.25">
      <c r="A444">
        <f t="shared" si="6"/>
        <v>2020</v>
      </c>
      <c r="B444" s="8">
        <v>44044</v>
      </c>
      <c r="C444" s="28">
        <v>5.2914884591008529E-2</v>
      </c>
      <c r="D444" t="s">
        <v>180</v>
      </c>
    </row>
    <row r="445" spans="1:4" x14ac:dyDescent="0.25">
      <c r="A445">
        <f t="shared" si="6"/>
        <v>2020</v>
      </c>
      <c r="B445" s="8">
        <v>44044</v>
      </c>
      <c r="C445" s="28">
        <v>1.2078716292192261E-4</v>
      </c>
      <c r="D445" t="s">
        <v>180</v>
      </c>
    </row>
    <row r="446" spans="1:4" x14ac:dyDescent="0.25">
      <c r="A446">
        <f t="shared" si="6"/>
        <v>2020</v>
      </c>
      <c r="B446" s="8">
        <v>44092</v>
      </c>
      <c r="C446" s="28">
        <v>0.14897837231410874</v>
      </c>
      <c r="D446" t="s">
        <v>204</v>
      </c>
    </row>
    <row r="447" spans="1:4" x14ac:dyDescent="0.25">
      <c r="A447">
        <f t="shared" si="6"/>
        <v>2020</v>
      </c>
      <c r="B447" s="8">
        <v>44136</v>
      </c>
      <c r="C447" s="28">
        <v>1.2078716292192261E-4</v>
      </c>
      <c r="D447" t="s">
        <v>180</v>
      </c>
    </row>
    <row r="448" spans="1:4" x14ac:dyDescent="0.25">
      <c r="A448">
        <f t="shared" si="6"/>
        <v>2020</v>
      </c>
      <c r="B448" s="8">
        <v>44136</v>
      </c>
      <c r="C448" s="28">
        <v>4.6259716230858873E-2</v>
      </c>
      <c r="D448" t="s">
        <v>180</v>
      </c>
    </row>
    <row r="449" spans="1:4" x14ac:dyDescent="0.25">
      <c r="A449">
        <f t="shared" si="6"/>
        <v>2020</v>
      </c>
      <c r="B449" s="8">
        <v>44168</v>
      </c>
      <c r="C449" s="28">
        <v>0.32089287740477995</v>
      </c>
      <c r="D449" t="s">
        <v>204</v>
      </c>
    </row>
    <row r="450" spans="1:4" x14ac:dyDescent="0.25">
      <c r="A450">
        <f t="shared" si="6"/>
        <v>2020</v>
      </c>
      <c r="B450" s="8">
        <v>44169</v>
      </c>
      <c r="C450" s="28">
        <v>0.16044643806350051</v>
      </c>
      <c r="D450" t="s">
        <v>204</v>
      </c>
    </row>
    <row r="451" spans="1:4" x14ac:dyDescent="0.25">
      <c r="A451">
        <f t="shared" si="6"/>
        <v>2021</v>
      </c>
      <c r="B451" s="8">
        <v>44214</v>
      </c>
      <c r="C451" s="28">
        <v>0.29795674590599636</v>
      </c>
      <c r="D451" t="s">
        <v>204</v>
      </c>
    </row>
    <row r="452" spans="1:4" x14ac:dyDescent="0.25">
      <c r="A452">
        <f t="shared" si="6"/>
        <v>2021</v>
      </c>
      <c r="B452" s="8">
        <v>44225</v>
      </c>
      <c r="C452" s="28">
        <v>0.16044643806350051</v>
      </c>
      <c r="D452" t="s">
        <v>204</v>
      </c>
    </row>
    <row r="453" spans="1:4" x14ac:dyDescent="0.25">
      <c r="A453">
        <f t="shared" ref="A453:A516" si="7">YEAR(B453)</f>
        <v>2021</v>
      </c>
      <c r="B453" s="8">
        <v>44228</v>
      </c>
      <c r="C453" s="28">
        <v>1.2089832968740417E-4</v>
      </c>
      <c r="D453" t="s">
        <v>180</v>
      </c>
    </row>
    <row r="454" spans="1:4" x14ac:dyDescent="0.25">
      <c r="A454">
        <f t="shared" si="7"/>
        <v>2021</v>
      </c>
      <c r="B454" s="8">
        <v>44228</v>
      </c>
      <c r="C454" s="28">
        <v>4.1811588943634619E-2</v>
      </c>
      <c r="D454" t="s">
        <v>180</v>
      </c>
    </row>
    <row r="455" spans="1:4" x14ac:dyDescent="0.25">
      <c r="A455">
        <f t="shared" si="7"/>
        <v>2021</v>
      </c>
      <c r="B455" s="8">
        <v>44274</v>
      </c>
      <c r="C455" s="28">
        <v>0.14897837231410874</v>
      </c>
      <c r="D455" t="s">
        <v>204</v>
      </c>
    </row>
    <row r="456" spans="1:4" x14ac:dyDescent="0.25">
      <c r="A456">
        <f t="shared" si="7"/>
        <v>2021</v>
      </c>
      <c r="B456" s="8">
        <v>44316</v>
      </c>
      <c r="C456" s="28">
        <v>1.7059626275223356E-5</v>
      </c>
      <c r="D456" t="s">
        <v>180</v>
      </c>
    </row>
    <row r="457" spans="1:4" x14ac:dyDescent="0.25">
      <c r="A457">
        <f t="shared" si="7"/>
        <v>2021</v>
      </c>
      <c r="B457" s="8">
        <v>44317</v>
      </c>
      <c r="C457" s="28">
        <v>3.4115175157933476E-2</v>
      </c>
      <c r="D457" t="s">
        <v>180</v>
      </c>
    </row>
    <row r="458" spans="1:4" x14ac:dyDescent="0.25">
      <c r="A458">
        <f t="shared" si="7"/>
        <v>2021</v>
      </c>
      <c r="B458" s="8">
        <v>44317</v>
      </c>
      <c r="C458" s="28">
        <v>1.1716849303866048E-4</v>
      </c>
      <c r="D458" t="s">
        <v>180</v>
      </c>
    </row>
    <row r="459" spans="1:4" x14ac:dyDescent="0.25">
      <c r="A459">
        <f t="shared" si="7"/>
        <v>2021</v>
      </c>
      <c r="B459" s="8">
        <v>44350</v>
      </c>
      <c r="C459" s="28">
        <v>0.32089287740477995</v>
      </c>
      <c r="D459" t="s">
        <v>204</v>
      </c>
    </row>
    <row r="460" spans="1:4" x14ac:dyDescent="0.25">
      <c r="A460">
        <f t="shared" si="7"/>
        <v>2021</v>
      </c>
      <c r="B460" s="8">
        <v>44351</v>
      </c>
      <c r="C460" s="28">
        <v>0.16044643806350051</v>
      </c>
      <c r="D460" t="s">
        <v>204</v>
      </c>
    </row>
    <row r="461" spans="1:4" x14ac:dyDescent="0.25">
      <c r="A461">
        <f t="shared" si="7"/>
        <v>2021</v>
      </c>
      <c r="B461" s="8">
        <v>44393</v>
      </c>
      <c r="C461" s="28">
        <v>0.29795674590599636</v>
      </c>
      <c r="D461" t="s">
        <v>204</v>
      </c>
    </row>
    <row r="462" spans="1:4" x14ac:dyDescent="0.25">
      <c r="A462">
        <f t="shared" si="7"/>
        <v>2021</v>
      </c>
      <c r="B462" s="8">
        <v>44407</v>
      </c>
      <c r="C462" s="28">
        <v>0.16044643806350051</v>
      </c>
      <c r="D462" t="s">
        <v>204</v>
      </c>
    </row>
    <row r="463" spans="1:4" x14ac:dyDescent="0.25">
      <c r="A463">
        <f t="shared" si="7"/>
        <v>2021</v>
      </c>
      <c r="B463" s="8">
        <v>44409</v>
      </c>
      <c r="C463" s="28">
        <v>3.0781189305501607E-2</v>
      </c>
      <c r="D463" t="s">
        <v>180</v>
      </c>
    </row>
    <row r="464" spans="1:4" x14ac:dyDescent="0.25">
      <c r="A464">
        <f t="shared" si="7"/>
        <v>2021</v>
      </c>
      <c r="B464" s="8">
        <v>44409</v>
      </c>
      <c r="C464" s="28">
        <v>1.2111810766054015E-4</v>
      </c>
      <c r="D464" t="s">
        <v>180</v>
      </c>
    </row>
    <row r="465" spans="1:4" x14ac:dyDescent="0.25">
      <c r="A465">
        <f t="shared" si="7"/>
        <v>2021</v>
      </c>
      <c r="B465" s="8">
        <v>44456</v>
      </c>
      <c r="C465" s="28">
        <v>0.14897837231410874</v>
      </c>
      <c r="D465" t="s">
        <v>204</v>
      </c>
    </row>
    <row r="466" spans="1:4" x14ac:dyDescent="0.25">
      <c r="A466">
        <f t="shared" si="7"/>
        <v>2021</v>
      </c>
      <c r="B466" s="8">
        <v>44501</v>
      </c>
      <c r="C466" s="28">
        <v>2.4142122237441988E-2</v>
      </c>
      <c r="D466" t="s">
        <v>180</v>
      </c>
    </row>
    <row r="467" spans="1:4" x14ac:dyDescent="0.25">
      <c r="A467">
        <f t="shared" si="7"/>
        <v>2021</v>
      </c>
      <c r="B467" s="8">
        <v>44501</v>
      </c>
      <c r="C467" s="28">
        <v>1.2111810766054015E-4</v>
      </c>
      <c r="D467" t="s">
        <v>180</v>
      </c>
    </row>
    <row r="468" spans="1:4" x14ac:dyDescent="0.25">
      <c r="A468">
        <f t="shared" si="7"/>
        <v>2021</v>
      </c>
      <c r="B468" s="8">
        <v>44533</v>
      </c>
      <c r="C468" s="28">
        <v>0.32089287740477995</v>
      </c>
      <c r="D468" t="s">
        <v>204</v>
      </c>
    </row>
    <row r="469" spans="1:4" x14ac:dyDescent="0.25">
      <c r="A469">
        <f t="shared" si="7"/>
        <v>2021</v>
      </c>
      <c r="B469" s="8">
        <v>44533</v>
      </c>
      <c r="C469" s="28">
        <v>0.16044643806350051</v>
      </c>
      <c r="D469" t="s">
        <v>204</v>
      </c>
    </row>
    <row r="470" spans="1:4" x14ac:dyDescent="0.25">
      <c r="A470">
        <f t="shared" si="7"/>
        <v>2022</v>
      </c>
      <c r="B470" s="8">
        <v>44579</v>
      </c>
      <c r="C470" s="28">
        <v>0.29795674590599636</v>
      </c>
      <c r="D470" t="s">
        <v>204</v>
      </c>
    </row>
    <row r="471" spans="1:4" x14ac:dyDescent="0.25">
      <c r="A471">
        <f t="shared" si="7"/>
        <v>2022</v>
      </c>
      <c r="B471" s="8">
        <v>44592</v>
      </c>
      <c r="C471" s="28">
        <v>0.16044643806350051</v>
      </c>
      <c r="D471" t="s">
        <v>204</v>
      </c>
    </row>
    <row r="472" spans="1:4" x14ac:dyDescent="0.25">
      <c r="A472">
        <f t="shared" si="7"/>
        <v>2022</v>
      </c>
      <c r="B472" s="8">
        <v>44593</v>
      </c>
      <c r="C472" s="28">
        <v>1.2111810766054015E-4</v>
      </c>
      <c r="D472" t="s">
        <v>180</v>
      </c>
    </row>
    <row r="473" spans="1:4" x14ac:dyDescent="0.25">
      <c r="A473">
        <f t="shared" si="7"/>
        <v>2022</v>
      </c>
      <c r="B473" s="8">
        <v>44593</v>
      </c>
      <c r="C473" s="28">
        <v>1.9679998159998366E-2</v>
      </c>
      <c r="D473" t="s">
        <v>180</v>
      </c>
    </row>
    <row r="474" spans="1:4" x14ac:dyDescent="0.25">
      <c r="A474">
        <f t="shared" si="7"/>
        <v>2022</v>
      </c>
      <c r="B474" s="8">
        <v>44638</v>
      </c>
      <c r="C474" s="28">
        <v>0.14897838253634005</v>
      </c>
      <c r="D474" t="s">
        <v>204</v>
      </c>
    </row>
    <row r="475" spans="1:4" x14ac:dyDescent="0.25">
      <c r="A475">
        <f t="shared" si="7"/>
        <v>2022</v>
      </c>
      <c r="B475" s="8">
        <v>44681</v>
      </c>
      <c r="C475" s="28">
        <v>1.7059626275223356E-5</v>
      </c>
      <c r="D475" t="s">
        <v>180</v>
      </c>
    </row>
    <row r="476" spans="1:4" x14ac:dyDescent="0.25">
      <c r="A476">
        <f t="shared" si="7"/>
        <v>2022</v>
      </c>
      <c r="B476" s="8">
        <v>44682</v>
      </c>
      <c r="C476" s="28">
        <v>1.1716849303866048E-4</v>
      </c>
      <c r="D476" t="s">
        <v>180</v>
      </c>
    </row>
    <row r="477" spans="1:4" x14ac:dyDescent="0.25">
      <c r="A477">
        <f t="shared" si="7"/>
        <v>2022</v>
      </c>
      <c r="B477" s="8">
        <v>44682</v>
      </c>
      <c r="C477" s="28">
        <v>1.259566091836526E-2</v>
      </c>
      <c r="D477" t="s">
        <v>180</v>
      </c>
    </row>
    <row r="478" spans="1:4" x14ac:dyDescent="0.25">
      <c r="A478">
        <f t="shared" si="7"/>
        <v>2022</v>
      </c>
      <c r="B478" s="8">
        <v>44715</v>
      </c>
      <c r="C478" s="28">
        <v>0.16044643806350051</v>
      </c>
      <c r="D478" t="s">
        <v>204</v>
      </c>
    </row>
    <row r="479" spans="1:4" x14ac:dyDescent="0.25">
      <c r="A479">
        <f t="shared" si="7"/>
        <v>2022</v>
      </c>
      <c r="B479" s="8">
        <v>44715</v>
      </c>
      <c r="C479" s="28">
        <v>0.32089287740477995</v>
      </c>
      <c r="D479" t="s">
        <v>204</v>
      </c>
    </row>
    <row r="480" spans="1:4" x14ac:dyDescent="0.25">
      <c r="A480">
        <f t="shared" si="7"/>
        <v>2022</v>
      </c>
      <c r="B480" s="8">
        <v>44760</v>
      </c>
      <c r="C480" s="28">
        <v>0.29795674590599636</v>
      </c>
      <c r="D480" t="s">
        <v>204</v>
      </c>
    </row>
    <row r="481" spans="1:4" x14ac:dyDescent="0.25">
      <c r="A481">
        <f t="shared" si="7"/>
        <v>2022</v>
      </c>
      <c r="B481" s="8">
        <v>44771</v>
      </c>
      <c r="C481" s="28">
        <v>0.16044643806350051</v>
      </c>
      <c r="D481" t="s">
        <v>204</v>
      </c>
    </row>
    <row r="482" spans="1:4" x14ac:dyDescent="0.25">
      <c r="A482">
        <f t="shared" si="7"/>
        <v>2022</v>
      </c>
      <c r="B482" s="8">
        <v>44774</v>
      </c>
      <c r="C482" s="28">
        <v>8.929750270889129E-3</v>
      </c>
      <c r="D482" t="s">
        <v>180</v>
      </c>
    </row>
    <row r="483" spans="1:4" x14ac:dyDescent="0.25">
      <c r="A483">
        <f t="shared" si="7"/>
        <v>2022</v>
      </c>
      <c r="B483" s="8">
        <v>44774</v>
      </c>
      <c r="C483" s="28">
        <v>1.2111810766054015E-4</v>
      </c>
      <c r="D483" t="s">
        <v>180</v>
      </c>
    </row>
    <row r="484" spans="1:4" x14ac:dyDescent="0.25">
      <c r="A484">
        <f t="shared" si="7"/>
        <v>2022</v>
      </c>
      <c r="B484" s="8">
        <v>44866</v>
      </c>
      <c r="C484" s="28">
        <v>1.2111810766054015E-4</v>
      </c>
      <c r="D484" t="s">
        <v>180</v>
      </c>
    </row>
    <row r="485" spans="1:4" x14ac:dyDescent="0.25">
      <c r="A485">
        <f t="shared" si="7"/>
        <v>2022</v>
      </c>
      <c r="B485" s="8">
        <v>44866</v>
      </c>
      <c r="C485" s="28">
        <v>5.8841680637049462E-3</v>
      </c>
      <c r="D485" t="s">
        <v>180</v>
      </c>
    </row>
    <row r="486" spans="1:4" x14ac:dyDescent="0.25">
      <c r="A486">
        <f t="shared" si="7"/>
        <v>2022</v>
      </c>
      <c r="B486" s="8">
        <v>44897</v>
      </c>
      <c r="C486" s="28">
        <v>0.32089287740477995</v>
      </c>
      <c r="D486" t="s">
        <v>204</v>
      </c>
    </row>
    <row r="487" spans="1:4" x14ac:dyDescent="0.25">
      <c r="A487">
        <f t="shared" si="7"/>
        <v>2022</v>
      </c>
      <c r="B487" s="8">
        <v>44897</v>
      </c>
      <c r="C487" s="28">
        <v>0.16044643806350051</v>
      </c>
      <c r="D487" t="s">
        <v>204</v>
      </c>
    </row>
    <row r="488" spans="1:4" x14ac:dyDescent="0.25">
      <c r="A488">
        <f t="shared" si="7"/>
        <v>2023</v>
      </c>
      <c r="B488" s="8">
        <v>44944</v>
      </c>
      <c r="C488" s="28">
        <v>0.297956751017112</v>
      </c>
      <c r="D488" t="s">
        <v>204</v>
      </c>
    </row>
    <row r="489" spans="1:4" x14ac:dyDescent="0.25">
      <c r="A489">
        <f t="shared" si="7"/>
        <v>2023</v>
      </c>
      <c r="B489" s="8">
        <v>44957</v>
      </c>
      <c r="C489" s="28">
        <v>0.16044643806350051</v>
      </c>
      <c r="D489" t="s">
        <v>204</v>
      </c>
    </row>
    <row r="490" spans="1:4" x14ac:dyDescent="0.25">
      <c r="A490">
        <f t="shared" si="7"/>
        <v>2023</v>
      </c>
      <c r="B490" s="8">
        <v>44958</v>
      </c>
      <c r="C490" s="28">
        <v>1.2111810766054015E-4</v>
      </c>
      <c r="D490" t="s">
        <v>180</v>
      </c>
    </row>
    <row r="491" spans="1:4" x14ac:dyDescent="0.25">
      <c r="A491">
        <f t="shared" si="7"/>
        <v>2023</v>
      </c>
      <c r="B491" s="8">
        <v>44958</v>
      </c>
      <c r="C491" s="28">
        <v>4.9149024799133153E-3</v>
      </c>
      <c r="D491" t="s">
        <v>180</v>
      </c>
    </row>
    <row r="492" spans="1:4" x14ac:dyDescent="0.25">
      <c r="A492">
        <f t="shared" si="7"/>
        <v>2023</v>
      </c>
      <c r="B492" s="8">
        <v>45046</v>
      </c>
      <c r="C492" s="28">
        <v>1.7059626275223356E-5</v>
      </c>
      <c r="D492" t="s">
        <v>180</v>
      </c>
    </row>
    <row r="493" spans="1:4" x14ac:dyDescent="0.25">
      <c r="A493">
        <f t="shared" si="7"/>
        <v>2023</v>
      </c>
      <c r="B493" s="8">
        <v>45047</v>
      </c>
      <c r="C493" s="28">
        <v>1.1716849303866048E-4</v>
      </c>
      <c r="D493" t="s">
        <v>180</v>
      </c>
    </row>
    <row r="494" spans="1:4" x14ac:dyDescent="0.25">
      <c r="A494">
        <f t="shared" si="7"/>
        <v>2023</v>
      </c>
      <c r="B494" s="8">
        <v>45047</v>
      </c>
      <c r="C494" s="28">
        <v>3.2862953100402754E-3</v>
      </c>
      <c r="D494" t="s">
        <v>180</v>
      </c>
    </row>
    <row r="495" spans="1:4" x14ac:dyDescent="0.25">
      <c r="A495">
        <f t="shared" si="7"/>
        <v>2023</v>
      </c>
      <c r="B495" s="8">
        <v>45079</v>
      </c>
      <c r="C495" s="28">
        <v>0.32089287740477995</v>
      </c>
      <c r="D495" t="s">
        <v>204</v>
      </c>
    </row>
    <row r="496" spans="1:4" x14ac:dyDescent="0.25">
      <c r="A496">
        <f t="shared" si="7"/>
        <v>2023</v>
      </c>
      <c r="B496" s="8">
        <v>45079</v>
      </c>
      <c r="C496" s="28">
        <v>0.16044644828573179</v>
      </c>
      <c r="D496" t="s">
        <v>204</v>
      </c>
    </row>
    <row r="497" spans="1:4" x14ac:dyDescent="0.25">
      <c r="A497">
        <f t="shared" si="7"/>
        <v>2023</v>
      </c>
      <c r="B497" s="8">
        <v>45138</v>
      </c>
      <c r="C497" s="28">
        <v>0.16044644828573179</v>
      </c>
      <c r="D497" t="s">
        <v>204</v>
      </c>
    </row>
    <row r="498" spans="1:4" x14ac:dyDescent="0.25">
      <c r="A498">
        <f t="shared" si="7"/>
        <v>2023</v>
      </c>
      <c r="B498" s="8">
        <v>45139</v>
      </c>
      <c r="C498" s="28">
        <v>1.2111810766054015E-4</v>
      </c>
      <c r="D498" t="s">
        <v>180</v>
      </c>
    </row>
    <row r="499" spans="1:4" x14ac:dyDescent="0.25">
      <c r="A499">
        <f t="shared" si="7"/>
        <v>2023</v>
      </c>
      <c r="B499" s="8">
        <v>45139</v>
      </c>
      <c r="C499" s="28">
        <v>2.5616477214646413E-3</v>
      </c>
      <c r="D499" t="s">
        <v>180</v>
      </c>
    </row>
    <row r="500" spans="1:4" x14ac:dyDescent="0.25">
      <c r="A500">
        <f t="shared" si="7"/>
        <v>2023</v>
      </c>
      <c r="B500" s="8">
        <v>45231</v>
      </c>
      <c r="C500" s="28">
        <v>1.2111810766054015E-4</v>
      </c>
      <c r="D500" t="s">
        <v>180</v>
      </c>
    </row>
    <row r="501" spans="1:4" x14ac:dyDescent="0.25">
      <c r="A501">
        <f t="shared" si="7"/>
        <v>2023</v>
      </c>
      <c r="B501" s="8">
        <v>45231</v>
      </c>
      <c r="C501" s="28">
        <v>1.6985348986976877E-3</v>
      </c>
      <c r="D501" t="s">
        <v>180</v>
      </c>
    </row>
    <row r="502" spans="1:4" x14ac:dyDescent="0.25">
      <c r="A502">
        <f t="shared" si="7"/>
        <v>2023</v>
      </c>
      <c r="B502" s="8">
        <v>45261</v>
      </c>
      <c r="C502" s="28">
        <v>0.32089287740477995</v>
      </c>
      <c r="D502" t="s">
        <v>204</v>
      </c>
    </row>
    <row r="503" spans="1:4" x14ac:dyDescent="0.25">
      <c r="A503">
        <f t="shared" si="7"/>
        <v>2024</v>
      </c>
      <c r="B503" s="8">
        <v>45323</v>
      </c>
      <c r="C503" s="28">
        <v>1.21005663116145E-4</v>
      </c>
      <c r="D503" t="s">
        <v>180</v>
      </c>
    </row>
    <row r="504" spans="1:4" x14ac:dyDescent="0.25">
      <c r="A504">
        <f t="shared" si="7"/>
        <v>2024</v>
      </c>
      <c r="B504" s="8">
        <v>45323</v>
      </c>
      <c r="C504" s="28">
        <v>1.1254203892625684E-3</v>
      </c>
      <c r="D504" t="s">
        <v>180</v>
      </c>
    </row>
    <row r="505" spans="1:4" x14ac:dyDescent="0.25">
      <c r="A505">
        <f t="shared" si="7"/>
        <v>2024</v>
      </c>
      <c r="B505" s="8">
        <v>45412</v>
      </c>
      <c r="C505" s="28">
        <v>1.7059626275223356E-5</v>
      </c>
      <c r="D505" t="s">
        <v>180</v>
      </c>
    </row>
    <row r="506" spans="1:4" x14ac:dyDescent="0.25">
      <c r="A506">
        <f t="shared" si="7"/>
        <v>2024</v>
      </c>
      <c r="B506" s="8">
        <v>45413</v>
      </c>
      <c r="C506" s="28">
        <v>1.1816132725451312E-4</v>
      </c>
      <c r="D506" t="s">
        <v>180</v>
      </c>
    </row>
    <row r="507" spans="1:4" x14ac:dyDescent="0.25">
      <c r="A507">
        <f t="shared" si="7"/>
        <v>2024</v>
      </c>
      <c r="B507" s="8">
        <v>45413</v>
      </c>
      <c r="C507" s="28">
        <v>8.2853484758653125E-4</v>
      </c>
      <c r="D507" t="s">
        <v>180</v>
      </c>
    </row>
    <row r="508" spans="1:4" x14ac:dyDescent="0.25">
      <c r="A508">
        <f t="shared" si="7"/>
        <v>2024</v>
      </c>
      <c r="B508" s="8">
        <v>45446</v>
      </c>
      <c r="C508" s="28">
        <v>0.32089288251589559</v>
      </c>
      <c r="D508" t="s">
        <v>204</v>
      </c>
    </row>
    <row r="509" spans="1:4" x14ac:dyDescent="0.25">
      <c r="A509">
        <f t="shared" si="7"/>
        <v>2024</v>
      </c>
      <c r="B509" s="8">
        <v>45505</v>
      </c>
      <c r="C509" s="28">
        <v>1.2078716292192261E-4</v>
      </c>
      <c r="D509" t="s">
        <v>180</v>
      </c>
    </row>
    <row r="510" spans="1:4" x14ac:dyDescent="0.25">
      <c r="A510">
        <f t="shared" si="7"/>
        <v>2024</v>
      </c>
      <c r="B510" s="8">
        <v>45505</v>
      </c>
      <c r="C510" s="28">
        <v>3.0379577004068447E-4</v>
      </c>
      <c r="D510" t="s">
        <v>180</v>
      </c>
    </row>
    <row r="511" spans="1:4" x14ac:dyDescent="0.25">
      <c r="A511">
        <f t="shared" si="7"/>
        <v>2024</v>
      </c>
      <c r="B511" s="8">
        <v>45597</v>
      </c>
      <c r="C511" s="28">
        <v>1.2078716292192261E-4</v>
      </c>
      <c r="D511" t="s">
        <v>180</v>
      </c>
    </row>
    <row r="512" spans="1:4" x14ac:dyDescent="0.25">
      <c r="A512">
        <f t="shared" si="7"/>
        <v>2025</v>
      </c>
      <c r="B512" s="8">
        <v>45689</v>
      </c>
      <c r="C512" s="28">
        <v>1.2089832968740417E-4</v>
      </c>
      <c r="D512" t="s">
        <v>180</v>
      </c>
    </row>
    <row r="513" spans="1:4" x14ac:dyDescent="0.25">
      <c r="A513">
        <f t="shared" si="7"/>
        <v>2025</v>
      </c>
      <c r="B513" s="8">
        <v>45777</v>
      </c>
      <c r="C513" s="28">
        <v>1.7059626275223356E-5</v>
      </c>
      <c r="D513" t="s">
        <v>180</v>
      </c>
    </row>
    <row r="514" spans="1:4" x14ac:dyDescent="0.25">
      <c r="A514">
        <f t="shared" si="7"/>
        <v>2025</v>
      </c>
      <c r="B514" s="8">
        <v>45778</v>
      </c>
      <c r="C514" s="28">
        <v>1.1716849303866048E-4</v>
      </c>
      <c r="D514" t="s">
        <v>180</v>
      </c>
    </row>
    <row r="515" spans="1:4" x14ac:dyDescent="0.25">
      <c r="A515">
        <f t="shared" si="7"/>
        <v>2025</v>
      </c>
      <c r="B515" s="8">
        <v>45870</v>
      </c>
      <c r="C515" s="28">
        <v>1.2111810766054015E-4</v>
      </c>
      <c r="D515" t="s">
        <v>180</v>
      </c>
    </row>
    <row r="516" spans="1:4" x14ac:dyDescent="0.25">
      <c r="A516">
        <f t="shared" si="7"/>
        <v>2025</v>
      </c>
      <c r="B516" s="8">
        <v>45962</v>
      </c>
      <c r="C516" s="28">
        <v>1.2111810766054015E-4</v>
      </c>
      <c r="D516" t="s">
        <v>180</v>
      </c>
    </row>
    <row r="517" spans="1:4" x14ac:dyDescent="0.25">
      <c r="A517">
        <f t="shared" ref="A517:A580" si="8">YEAR(B517)</f>
        <v>2026</v>
      </c>
      <c r="B517" s="8">
        <v>46054</v>
      </c>
      <c r="C517" s="28">
        <v>1.2111810766054015E-4</v>
      </c>
      <c r="D517" t="s">
        <v>180</v>
      </c>
    </row>
    <row r="518" spans="1:4" x14ac:dyDescent="0.25">
      <c r="A518">
        <f t="shared" si="8"/>
        <v>2026</v>
      </c>
      <c r="B518" s="8">
        <v>46142</v>
      </c>
      <c r="C518" s="28">
        <v>1.7059626275223356E-5</v>
      </c>
      <c r="D518" t="s">
        <v>180</v>
      </c>
    </row>
    <row r="519" spans="1:4" x14ac:dyDescent="0.25">
      <c r="A519">
        <f t="shared" si="8"/>
        <v>2026</v>
      </c>
      <c r="B519" s="8">
        <v>46143</v>
      </c>
      <c r="C519" s="28">
        <v>1.1716849303866048E-4</v>
      </c>
      <c r="D519" t="s">
        <v>180</v>
      </c>
    </row>
    <row r="520" spans="1:4" x14ac:dyDescent="0.25">
      <c r="A520">
        <f t="shared" si="8"/>
        <v>2026</v>
      </c>
      <c r="B520" s="8">
        <v>46235</v>
      </c>
      <c r="C520" s="28">
        <v>1.2111810766054015E-4</v>
      </c>
      <c r="D520" t="s">
        <v>180</v>
      </c>
    </row>
    <row r="521" spans="1:4" x14ac:dyDescent="0.25">
      <c r="A521">
        <f t="shared" si="8"/>
        <v>2026</v>
      </c>
      <c r="B521" s="8">
        <v>46327</v>
      </c>
      <c r="C521" s="28">
        <v>1.2111810766054015E-4</v>
      </c>
      <c r="D521" t="s">
        <v>180</v>
      </c>
    </row>
    <row r="522" spans="1:4" x14ac:dyDescent="0.25">
      <c r="A522">
        <f t="shared" si="8"/>
        <v>2027</v>
      </c>
      <c r="B522" s="8">
        <v>46419</v>
      </c>
      <c r="C522" s="28">
        <v>1.2111810766054015E-4</v>
      </c>
      <c r="D522" t="s">
        <v>180</v>
      </c>
    </row>
    <row r="523" spans="1:4" x14ac:dyDescent="0.25">
      <c r="A523">
        <f t="shared" si="8"/>
        <v>2027</v>
      </c>
      <c r="B523" s="8">
        <v>46507</v>
      </c>
      <c r="C523" s="28">
        <v>1.7059626275223356E-5</v>
      </c>
      <c r="D523" t="s">
        <v>180</v>
      </c>
    </row>
    <row r="524" spans="1:4" x14ac:dyDescent="0.25">
      <c r="A524">
        <f t="shared" si="8"/>
        <v>2027</v>
      </c>
      <c r="B524" s="8">
        <v>46508</v>
      </c>
      <c r="C524" s="28">
        <v>1.1716849303866048E-4</v>
      </c>
      <c r="D524" t="s">
        <v>180</v>
      </c>
    </row>
    <row r="525" spans="1:4" x14ac:dyDescent="0.25">
      <c r="A525">
        <f t="shared" si="8"/>
        <v>2027</v>
      </c>
      <c r="B525" s="8">
        <v>46600</v>
      </c>
      <c r="C525" s="28">
        <v>1.2111810766054015E-4</v>
      </c>
      <c r="D525" t="s">
        <v>180</v>
      </c>
    </row>
    <row r="526" spans="1:4" x14ac:dyDescent="0.25">
      <c r="A526">
        <f t="shared" si="8"/>
        <v>2027</v>
      </c>
      <c r="B526" s="8">
        <v>46692</v>
      </c>
      <c r="C526" s="28">
        <v>1.2111810766054015E-4</v>
      </c>
      <c r="D526" t="s">
        <v>180</v>
      </c>
    </row>
    <row r="527" spans="1:4" x14ac:dyDescent="0.25">
      <c r="A527">
        <f t="shared" si="8"/>
        <v>2028</v>
      </c>
      <c r="B527" s="8">
        <v>46784</v>
      </c>
      <c r="C527" s="28">
        <v>1.21005663116145E-4</v>
      </c>
      <c r="D527" t="s">
        <v>180</v>
      </c>
    </row>
    <row r="528" spans="1:4" x14ac:dyDescent="0.25">
      <c r="A528">
        <f t="shared" si="8"/>
        <v>2028</v>
      </c>
      <c r="B528" s="8">
        <v>46873</v>
      </c>
      <c r="C528" s="28">
        <v>1.7059626275223356E-5</v>
      </c>
      <c r="D528" t="s">
        <v>180</v>
      </c>
    </row>
    <row r="529" spans="1:4" x14ac:dyDescent="0.25">
      <c r="A529">
        <f t="shared" si="8"/>
        <v>2028</v>
      </c>
      <c r="B529" s="8">
        <v>46874</v>
      </c>
      <c r="C529" s="28">
        <v>1.1816132725451312E-4</v>
      </c>
      <c r="D529" t="s">
        <v>180</v>
      </c>
    </row>
    <row r="530" spans="1:4" x14ac:dyDescent="0.25">
      <c r="A530">
        <f t="shared" si="8"/>
        <v>2028</v>
      </c>
      <c r="B530" s="8">
        <v>46966</v>
      </c>
      <c r="C530" s="28">
        <v>1.2078716292192261E-4</v>
      </c>
      <c r="D530" t="s">
        <v>180</v>
      </c>
    </row>
    <row r="531" spans="1:4" x14ac:dyDescent="0.25">
      <c r="A531">
        <f t="shared" si="8"/>
        <v>2028</v>
      </c>
      <c r="B531" s="8">
        <v>47058</v>
      </c>
      <c r="C531" s="28">
        <v>1.2078716292192261E-4</v>
      </c>
      <c r="D531" t="s">
        <v>180</v>
      </c>
    </row>
    <row r="532" spans="1:4" x14ac:dyDescent="0.25">
      <c r="A532">
        <f t="shared" si="8"/>
        <v>2029</v>
      </c>
      <c r="B532" s="8">
        <v>47150</v>
      </c>
      <c r="C532" s="28">
        <v>1.2089832968740417E-4</v>
      </c>
      <c r="D532" t="s">
        <v>180</v>
      </c>
    </row>
    <row r="533" spans="1:4" x14ac:dyDescent="0.25">
      <c r="A533">
        <f t="shared" si="8"/>
        <v>2029</v>
      </c>
      <c r="B533" s="8">
        <v>47238</v>
      </c>
      <c r="C533" s="28">
        <v>1.7059626275223356E-5</v>
      </c>
      <c r="D533" t="s">
        <v>180</v>
      </c>
    </row>
    <row r="534" spans="1:4" x14ac:dyDescent="0.25">
      <c r="A534">
        <f t="shared" si="8"/>
        <v>2029</v>
      </c>
      <c r="B534" s="8">
        <v>47239</v>
      </c>
      <c r="C534" s="28">
        <v>1.1716849303866048E-4</v>
      </c>
      <c r="D534" t="s">
        <v>180</v>
      </c>
    </row>
    <row r="535" spans="1:4" x14ac:dyDescent="0.25">
      <c r="A535">
        <f t="shared" si="8"/>
        <v>2029</v>
      </c>
      <c r="B535" s="8">
        <v>47331</v>
      </c>
      <c r="C535" s="28">
        <v>1.2111810766054015E-4</v>
      </c>
      <c r="D535" t="s">
        <v>180</v>
      </c>
    </row>
    <row r="536" spans="1:4" x14ac:dyDescent="0.25">
      <c r="A536">
        <f t="shared" si="8"/>
        <v>2029</v>
      </c>
      <c r="B536" s="8">
        <v>47423</v>
      </c>
      <c r="C536" s="28">
        <v>1.2111810766054015E-4</v>
      </c>
      <c r="D536" t="s">
        <v>180</v>
      </c>
    </row>
    <row r="537" spans="1:4" x14ac:dyDescent="0.25">
      <c r="A537">
        <f t="shared" si="8"/>
        <v>2030</v>
      </c>
      <c r="B537" s="8">
        <v>47515</v>
      </c>
      <c r="C537" s="28">
        <v>1.2111810766054015E-4</v>
      </c>
      <c r="D537" t="s">
        <v>180</v>
      </c>
    </row>
    <row r="538" spans="1:4" x14ac:dyDescent="0.25">
      <c r="A538">
        <f t="shared" si="8"/>
        <v>2030</v>
      </c>
      <c r="B538" s="8">
        <v>47603</v>
      </c>
      <c r="C538" s="28">
        <v>1.7059626275223356E-5</v>
      </c>
      <c r="D538" t="s">
        <v>180</v>
      </c>
    </row>
    <row r="539" spans="1:4" x14ac:dyDescent="0.25">
      <c r="A539">
        <f t="shared" si="8"/>
        <v>2030</v>
      </c>
      <c r="B539" s="8">
        <v>47604</v>
      </c>
      <c r="C539" s="28">
        <v>1.1716849303866048E-4</v>
      </c>
      <c r="D539" t="s">
        <v>180</v>
      </c>
    </row>
    <row r="540" spans="1:4" x14ac:dyDescent="0.25">
      <c r="A540">
        <f t="shared" si="8"/>
        <v>2030</v>
      </c>
      <c r="B540" s="8">
        <v>47696</v>
      </c>
      <c r="C540" s="28">
        <v>1.2111810766054015E-4</v>
      </c>
      <c r="D540" t="s">
        <v>180</v>
      </c>
    </row>
    <row r="541" spans="1:4" x14ac:dyDescent="0.25">
      <c r="A541">
        <f t="shared" si="8"/>
        <v>2020</v>
      </c>
      <c r="B541" s="8">
        <v>43997</v>
      </c>
      <c r="C541" s="28">
        <v>0.18124999999999999</v>
      </c>
      <c r="D541" t="s">
        <v>191</v>
      </c>
    </row>
    <row r="542" spans="1:4" x14ac:dyDescent="0.25">
      <c r="A542">
        <f t="shared" si="8"/>
        <v>2020</v>
      </c>
      <c r="B542" s="8">
        <v>44089</v>
      </c>
      <c r="C542" s="28">
        <v>0.26250000000000001</v>
      </c>
      <c r="D542" t="s">
        <v>191</v>
      </c>
    </row>
    <row r="543" spans="1:4" x14ac:dyDescent="0.25">
      <c r="A543">
        <f t="shared" si="8"/>
        <v>2020</v>
      </c>
      <c r="B543" s="8">
        <v>44180</v>
      </c>
      <c r="C543" s="28">
        <v>0.26250000000000001</v>
      </c>
      <c r="D543" t="s">
        <v>191</v>
      </c>
    </row>
    <row r="544" spans="1:4" x14ac:dyDescent="0.25">
      <c r="A544">
        <f t="shared" si="8"/>
        <v>2021</v>
      </c>
      <c r="B544" s="8">
        <v>44270</v>
      </c>
      <c r="C544" s="28">
        <v>0.34375</v>
      </c>
      <c r="D544" t="s">
        <v>191</v>
      </c>
    </row>
    <row r="545" spans="1:4" x14ac:dyDescent="0.25">
      <c r="A545">
        <f t="shared" si="8"/>
        <v>2021</v>
      </c>
      <c r="B545" s="8">
        <v>44362</v>
      </c>
      <c r="C545" s="28">
        <v>0.48</v>
      </c>
      <c r="D545" t="s">
        <v>191</v>
      </c>
    </row>
    <row r="546" spans="1:4" x14ac:dyDescent="0.25">
      <c r="A546">
        <f t="shared" si="8"/>
        <v>2021</v>
      </c>
      <c r="B546" s="8">
        <v>44454</v>
      </c>
      <c r="C546" s="28">
        <v>0.58875</v>
      </c>
      <c r="D546" t="s">
        <v>191</v>
      </c>
    </row>
    <row r="547" spans="1:4" x14ac:dyDescent="0.25">
      <c r="A547">
        <f t="shared" si="8"/>
        <v>2021</v>
      </c>
      <c r="B547" s="8">
        <v>44545</v>
      </c>
      <c r="C547" s="28">
        <v>0.66125</v>
      </c>
      <c r="D547" t="s">
        <v>191</v>
      </c>
    </row>
    <row r="548" spans="1:4" x14ac:dyDescent="0.25">
      <c r="A548">
        <f t="shared" si="8"/>
        <v>2022</v>
      </c>
      <c r="B548" s="8">
        <v>44635</v>
      </c>
      <c r="C548" s="28">
        <v>0.66125</v>
      </c>
      <c r="D548" t="s">
        <v>191</v>
      </c>
    </row>
    <row r="549" spans="1:4" x14ac:dyDescent="0.25">
      <c r="A549">
        <f t="shared" si="8"/>
        <v>2022</v>
      </c>
      <c r="B549" s="8">
        <v>44727</v>
      </c>
      <c r="C549" s="28">
        <v>0.66125</v>
      </c>
      <c r="D549" t="s">
        <v>191</v>
      </c>
    </row>
    <row r="550" spans="1:4" x14ac:dyDescent="0.25">
      <c r="A550">
        <f t="shared" si="8"/>
        <v>2022</v>
      </c>
      <c r="B550" s="8">
        <v>44819</v>
      </c>
      <c r="C550" s="28">
        <v>0.66125</v>
      </c>
      <c r="D550" t="s">
        <v>191</v>
      </c>
    </row>
    <row r="551" spans="1:4" x14ac:dyDescent="0.25">
      <c r="A551">
        <f t="shared" si="8"/>
        <v>2022</v>
      </c>
      <c r="B551" s="8">
        <v>44910</v>
      </c>
      <c r="C551" s="28">
        <v>0.66125</v>
      </c>
      <c r="D551" t="s">
        <v>191</v>
      </c>
    </row>
    <row r="552" spans="1:4" x14ac:dyDescent="0.25">
      <c r="A552">
        <f t="shared" si="8"/>
        <v>2023</v>
      </c>
      <c r="B552" s="8">
        <v>45000</v>
      </c>
      <c r="C552" s="28">
        <v>0.66125</v>
      </c>
      <c r="D552" t="s">
        <v>191</v>
      </c>
    </row>
    <row r="553" spans="1:4" x14ac:dyDescent="0.25">
      <c r="A553">
        <f t="shared" si="8"/>
        <v>2023</v>
      </c>
      <c r="B553" s="8">
        <v>45092</v>
      </c>
      <c r="C553" s="28">
        <v>0.66125</v>
      </c>
      <c r="D553" t="s">
        <v>191</v>
      </c>
    </row>
    <row r="554" spans="1:4" x14ac:dyDescent="0.25">
      <c r="A554">
        <f t="shared" si="8"/>
        <v>2023</v>
      </c>
      <c r="B554" s="8">
        <v>45184</v>
      </c>
      <c r="C554" s="28">
        <v>0.66125</v>
      </c>
      <c r="D554" t="s">
        <v>191</v>
      </c>
    </row>
    <row r="555" spans="1:4" x14ac:dyDescent="0.25">
      <c r="A555">
        <f t="shared" si="8"/>
        <v>2023</v>
      </c>
      <c r="B555" s="8">
        <v>45275</v>
      </c>
      <c r="C555" s="28">
        <v>0.66125</v>
      </c>
      <c r="D555" t="s">
        <v>191</v>
      </c>
    </row>
    <row r="556" spans="1:4" x14ac:dyDescent="0.25">
      <c r="A556">
        <f t="shared" si="8"/>
        <v>2024</v>
      </c>
      <c r="B556" s="8">
        <v>45366</v>
      </c>
      <c r="C556" s="28">
        <v>0.66125</v>
      </c>
      <c r="D556" t="s">
        <v>191</v>
      </c>
    </row>
    <row r="557" spans="1:4" x14ac:dyDescent="0.25">
      <c r="A557">
        <f t="shared" si="8"/>
        <v>2024</v>
      </c>
      <c r="B557" s="8">
        <v>45458</v>
      </c>
      <c r="C557" s="28">
        <v>0.66125</v>
      </c>
      <c r="D557" t="s">
        <v>191</v>
      </c>
    </row>
    <row r="558" spans="1:4" x14ac:dyDescent="0.25">
      <c r="A558">
        <f t="shared" si="8"/>
        <v>2024</v>
      </c>
      <c r="B558" s="8">
        <v>45550</v>
      </c>
      <c r="C558" s="28">
        <v>0.66125</v>
      </c>
      <c r="D558" t="s">
        <v>191</v>
      </c>
    </row>
    <row r="559" spans="1:4" x14ac:dyDescent="0.25">
      <c r="A559">
        <f t="shared" si="8"/>
        <v>2024</v>
      </c>
      <c r="B559" s="8">
        <v>45641</v>
      </c>
      <c r="C559" s="28">
        <v>0.66125</v>
      </c>
      <c r="D559" t="s">
        <v>191</v>
      </c>
    </row>
    <row r="560" spans="1:4" x14ac:dyDescent="0.25">
      <c r="A560">
        <f t="shared" si="8"/>
        <v>2025</v>
      </c>
      <c r="B560" s="8">
        <v>45731</v>
      </c>
      <c r="C560" s="28">
        <v>0.66125</v>
      </c>
      <c r="D560" t="s">
        <v>191</v>
      </c>
    </row>
    <row r="561" spans="1:4" x14ac:dyDescent="0.25">
      <c r="A561">
        <f t="shared" si="8"/>
        <v>2025</v>
      </c>
      <c r="B561" s="8">
        <v>45823</v>
      </c>
      <c r="C561" s="28">
        <v>0.66125</v>
      </c>
      <c r="D561" t="s">
        <v>191</v>
      </c>
    </row>
    <row r="562" spans="1:4" x14ac:dyDescent="0.25">
      <c r="A562">
        <f t="shared" si="8"/>
        <v>2025</v>
      </c>
      <c r="B562" s="8">
        <v>45915</v>
      </c>
      <c r="C562" s="28">
        <v>0.66125</v>
      </c>
      <c r="D562" t="s">
        <v>191</v>
      </c>
    </row>
    <row r="563" spans="1:4" x14ac:dyDescent="0.25">
      <c r="A563">
        <f t="shared" si="8"/>
        <v>2025</v>
      </c>
      <c r="B563" s="8">
        <v>46006</v>
      </c>
      <c r="C563" s="28">
        <v>0.66125</v>
      </c>
      <c r="D563" t="s">
        <v>191</v>
      </c>
    </row>
    <row r="564" spans="1:4" x14ac:dyDescent="0.25">
      <c r="A564">
        <f t="shared" si="8"/>
        <v>2026</v>
      </c>
      <c r="B564" s="8">
        <v>46096</v>
      </c>
      <c r="C564" s="28">
        <v>0.66125</v>
      </c>
      <c r="D564" t="s">
        <v>191</v>
      </c>
    </row>
    <row r="565" spans="1:4" x14ac:dyDescent="0.25">
      <c r="A565">
        <f t="shared" si="8"/>
        <v>2026</v>
      </c>
      <c r="B565" s="8">
        <v>46188</v>
      </c>
      <c r="C565" s="28">
        <v>0.66125</v>
      </c>
      <c r="D565" t="s">
        <v>191</v>
      </c>
    </row>
    <row r="566" spans="1:4" x14ac:dyDescent="0.25">
      <c r="A566">
        <f t="shared" si="8"/>
        <v>2026</v>
      </c>
      <c r="B566" s="8">
        <v>46280</v>
      </c>
      <c r="C566" s="28">
        <v>0.66125</v>
      </c>
      <c r="D566" t="s">
        <v>191</v>
      </c>
    </row>
    <row r="567" spans="1:4" x14ac:dyDescent="0.25">
      <c r="A567">
        <f t="shared" si="8"/>
        <v>2026</v>
      </c>
      <c r="B567" s="8">
        <v>46371</v>
      </c>
      <c r="C567" s="28">
        <v>0.66125</v>
      </c>
      <c r="D567" t="s">
        <v>191</v>
      </c>
    </row>
    <row r="568" spans="1:4" x14ac:dyDescent="0.25">
      <c r="A568">
        <f t="shared" si="8"/>
        <v>2027</v>
      </c>
      <c r="B568" s="8">
        <v>46461</v>
      </c>
      <c r="C568" s="28">
        <v>0.66125</v>
      </c>
      <c r="D568" t="s">
        <v>191</v>
      </c>
    </row>
    <row r="569" spans="1:4" x14ac:dyDescent="0.25">
      <c r="A569">
        <f t="shared" si="8"/>
        <v>2027</v>
      </c>
      <c r="B569" s="8">
        <v>46553</v>
      </c>
      <c r="C569" s="28">
        <v>0.66125</v>
      </c>
      <c r="D569" t="s">
        <v>191</v>
      </c>
    </row>
    <row r="570" spans="1:4" x14ac:dyDescent="0.25">
      <c r="A570">
        <f t="shared" si="8"/>
        <v>2027</v>
      </c>
      <c r="B570" s="8">
        <v>46645</v>
      </c>
      <c r="C570" s="28">
        <v>0.66125</v>
      </c>
      <c r="D570" t="s">
        <v>191</v>
      </c>
    </row>
    <row r="571" spans="1:4" x14ac:dyDescent="0.25">
      <c r="A571">
        <f t="shared" si="8"/>
        <v>2027</v>
      </c>
      <c r="B571" s="8">
        <v>46736</v>
      </c>
      <c r="C571" s="28">
        <v>0.66125</v>
      </c>
      <c r="D571" t="s">
        <v>191</v>
      </c>
    </row>
    <row r="572" spans="1:4" x14ac:dyDescent="0.25">
      <c r="A572">
        <f t="shared" si="8"/>
        <v>2028</v>
      </c>
      <c r="B572" s="8">
        <v>46827</v>
      </c>
      <c r="C572" s="28">
        <v>0.66125</v>
      </c>
      <c r="D572" t="s">
        <v>191</v>
      </c>
    </row>
    <row r="573" spans="1:4" x14ac:dyDescent="0.25">
      <c r="A573">
        <f t="shared" si="8"/>
        <v>2028</v>
      </c>
      <c r="B573" s="8">
        <v>46919</v>
      </c>
      <c r="C573" s="28">
        <v>0.66125</v>
      </c>
      <c r="D573" t="s">
        <v>191</v>
      </c>
    </row>
    <row r="574" spans="1:4" x14ac:dyDescent="0.25">
      <c r="A574">
        <f t="shared" si="8"/>
        <v>2028</v>
      </c>
      <c r="B574" s="8">
        <v>47011</v>
      </c>
      <c r="C574" s="28">
        <v>0.66125</v>
      </c>
      <c r="D574" t="s">
        <v>191</v>
      </c>
    </row>
    <row r="575" spans="1:4" x14ac:dyDescent="0.25">
      <c r="A575">
        <f t="shared" si="8"/>
        <v>2028</v>
      </c>
      <c r="B575" s="8">
        <v>47102</v>
      </c>
      <c r="C575" s="28">
        <v>0.66125</v>
      </c>
      <c r="D575" t="s">
        <v>191</v>
      </c>
    </row>
    <row r="576" spans="1:4" x14ac:dyDescent="0.25">
      <c r="A576">
        <f t="shared" si="8"/>
        <v>2029</v>
      </c>
      <c r="B576" s="8">
        <v>47192</v>
      </c>
      <c r="C576" s="28">
        <v>0.66125</v>
      </c>
      <c r="D576" t="s">
        <v>191</v>
      </c>
    </row>
    <row r="577" spans="1:4" x14ac:dyDescent="0.25">
      <c r="A577">
        <f t="shared" si="8"/>
        <v>2029</v>
      </c>
      <c r="B577" s="8">
        <v>47284</v>
      </c>
      <c r="C577" s="28">
        <v>0.66125</v>
      </c>
      <c r="D577" t="s">
        <v>191</v>
      </c>
    </row>
    <row r="578" spans="1:4" x14ac:dyDescent="0.25">
      <c r="A578">
        <f t="shared" si="8"/>
        <v>2029</v>
      </c>
      <c r="B578" s="8">
        <v>47376</v>
      </c>
      <c r="C578" s="28">
        <v>0.66125</v>
      </c>
      <c r="D578" t="s">
        <v>191</v>
      </c>
    </row>
    <row r="579" spans="1:4" x14ac:dyDescent="0.25">
      <c r="A579">
        <f t="shared" si="8"/>
        <v>2029</v>
      </c>
      <c r="B579" s="8">
        <v>47467</v>
      </c>
      <c r="C579" s="28">
        <v>0.66125</v>
      </c>
      <c r="D579" t="s">
        <v>191</v>
      </c>
    </row>
    <row r="580" spans="1:4" x14ac:dyDescent="0.25">
      <c r="A580">
        <f t="shared" si="8"/>
        <v>2030</v>
      </c>
      <c r="B580" s="8">
        <v>47557</v>
      </c>
      <c r="C580" s="28">
        <v>0.66125</v>
      </c>
      <c r="D580" t="s">
        <v>191</v>
      </c>
    </row>
    <row r="581" spans="1:4" x14ac:dyDescent="0.25">
      <c r="A581">
        <f t="shared" ref="A581:A644" si="9">YEAR(B581)</f>
        <v>2030</v>
      </c>
      <c r="B581" s="8">
        <v>47649</v>
      </c>
      <c r="C581" s="28">
        <v>0.66125</v>
      </c>
      <c r="D581" t="s">
        <v>191</v>
      </c>
    </row>
    <row r="582" spans="1:4" x14ac:dyDescent="0.25">
      <c r="A582">
        <f t="shared" si="9"/>
        <v>2030</v>
      </c>
      <c r="B582" s="8">
        <v>47741</v>
      </c>
      <c r="C582" s="28">
        <v>0.66125</v>
      </c>
      <c r="D582" t="s">
        <v>191</v>
      </c>
    </row>
    <row r="583" spans="1:4" x14ac:dyDescent="0.25">
      <c r="A583">
        <f t="shared" si="9"/>
        <v>2030</v>
      </c>
      <c r="B583" s="8">
        <v>47832</v>
      </c>
      <c r="C583" s="28">
        <v>0.66125</v>
      </c>
      <c r="D583" t="s">
        <v>191</v>
      </c>
    </row>
    <row r="584" spans="1:4" x14ac:dyDescent="0.25">
      <c r="A584">
        <f t="shared" si="9"/>
        <v>2031</v>
      </c>
      <c r="B584" s="8">
        <v>47922</v>
      </c>
      <c r="C584" s="28">
        <v>0.66125</v>
      </c>
      <c r="D584" t="s">
        <v>191</v>
      </c>
    </row>
    <row r="585" spans="1:4" x14ac:dyDescent="0.25">
      <c r="A585">
        <f t="shared" si="9"/>
        <v>2031</v>
      </c>
      <c r="B585" s="8">
        <v>48014</v>
      </c>
      <c r="C585" s="28">
        <v>0.66125</v>
      </c>
      <c r="D585" t="s">
        <v>191</v>
      </c>
    </row>
    <row r="586" spans="1:4" x14ac:dyDescent="0.25">
      <c r="A586">
        <f t="shared" si="9"/>
        <v>2031</v>
      </c>
      <c r="B586" s="8">
        <v>48106</v>
      </c>
      <c r="C586" s="28">
        <v>0.66125</v>
      </c>
      <c r="D586" t="s">
        <v>191</v>
      </c>
    </row>
    <row r="587" spans="1:4" x14ac:dyDescent="0.25">
      <c r="A587">
        <f t="shared" si="9"/>
        <v>2031</v>
      </c>
      <c r="B587" s="8">
        <v>48197</v>
      </c>
      <c r="C587" s="28">
        <v>0.66125</v>
      </c>
      <c r="D587" t="s">
        <v>191</v>
      </c>
    </row>
    <row r="588" spans="1:4" x14ac:dyDescent="0.25">
      <c r="A588">
        <f t="shared" si="9"/>
        <v>2032</v>
      </c>
      <c r="B588" s="8">
        <v>48288</v>
      </c>
      <c r="C588" s="28">
        <v>0.66125</v>
      </c>
      <c r="D588" t="s">
        <v>191</v>
      </c>
    </row>
    <row r="589" spans="1:4" x14ac:dyDescent="0.25">
      <c r="A589">
        <f t="shared" si="9"/>
        <v>2032</v>
      </c>
      <c r="B589" s="8">
        <v>48380</v>
      </c>
      <c r="C589" s="28">
        <v>0.66125</v>
      </c>
      <c r="D589" t="s">
        <v>191</v>
      </c>
    </row>
    <row r="590" spans="1:4" x14ac:dyDescent="0.25">
      <c r="A590">
        <f t="shared" si="9"/>
        <v>2032</v>
      </c>
      <c r="B590" s="8">
        <v>48472</v>
      </c>
      <c r="C590" s="28">
        <v>0.66125</v>
      </c>
      <c r="D590" t="s">
        <v>191</v>
      </c>
    </row>
    <row r="591" spans="1:4" x14ac:dyDescent="0.25">
      <c r="A591">
        <f t="shared" si="9"/>
        <v>2032</v>
      </c>
      <c r="B591" s="8">
        <v>48563</v>
      </c>
      <c r="C591" s="28">
        <v>0.66125</v>
      </c>
      <c r="D591" t="s">
        <v>191</v>
      </c>
    </row>
    <row r="592" spans="1:4" x14ac:dyDescent="0.25">
      <c r="A592">
        <f t="shared" si="9"/>
        <v>2033</v>
      </c>
      <c r="B592" s="8">
        <v>48653</v>
      </c>
      <c r="C592" s="28">
        <v>0.66125</v>
      </c>
      <c r="D592" t="s">
        <v>191</v>
      </c>
    </row>
    <row r="593" spans="1:4" x14ac:dyDescent="0.25">
      <c r="A593">
        <f t="shared" si="9"/>
        <v>2033</v>
      </c>
      <c r="B593" s="8">
        <v>48745</v>
      </c>
      <c r="C593" s="28">
        <v>0.66125</v>
      </c>
      <c r="D593" t="s">
        <v>191</v>
      </c>
    </row>
    <row r="594" spans="1:4" x14ac:dyDescent="0.25">
      <c r="A594">
        <f t="shared" si="9"/>
        <v>2033</v>
      </c>
      <c r="B594" s="8">
        <v>48837</v>
      </c>
      <c r="C594" s="28">
        <v>0.66125</v>
      </c>
      <c r="D594" t="s">
        <v>191</v>
      </c>
    </row>
    <row r="595" spans="1:4" x14ac:dyDescent="0.25">
      <c r="A595">
        <f t="shared" si="9"/>
        <v>2033</v>
      </c>
      <c r="B595" s="8">
        <v>48928</v>
      </c>
      <c r="C595" s="28">
        <v>0.66125</v>
      </c>
      <c r="D595" t="s">
        <v>191</v>
      </c>
    </row>
    <row r="596" spans="1:4" x14ac:dyDescent="0.25">
      <c r="A596">
        <f t="shared" si="9"/>
        <v>2034</v>
      </c>
      <c r="B596" s="8">
        <v>49018</v>
      </c>
      <c r="C596" s="28">
        <v>0.66125</v>
      </c>
      <c r="D596" t="s">
        <v>191</v>
      </c>
    </row>
    <row r="597" spans="1:4" x14ac:dyDescent="0.25">
      <c r="A597">
        <f t="shared" si="9"/>
        <v>2034</v>
      </c>
      <c r="B597" s="8">
        <v>49110</v>
      </c>
      <c r="C597" s="28">
        <v>0.66125</v>
      </c>
      <c r="D597" t="s">
        <v>191</v>
      </c>
    </row>
    <row r="598" spans="1:4" x14ac:dyDescent="0.25">
      <c r="A598">
        <f t="shared" si="9"/>
        <v>2034</v>
      </c>
      <c r="B598" s="8">
        <v>49202</v>
      </c>
      <c r="C598" s="28">
        <v>0.66125</v>
      </c>
      <c r="D598" t="s">
        <v>191</v>
      </c>
    </row>
    <row r="599" spans="1:4" x14ac:dyDescent="0.25">
      <c r="A599">
        <f t="shared" si="9"/>
        <v>2034</v>
      </c>
      <c r="B599" s="8">
        <v>49293</v>
      </c>
      <c r="C599" s="28">
        <v>0.66125</v>
      </c>
      <c r="D599" t="s">
        <v>191</v>
      </c>
    </row>
    <row r="600" spans="1:4" x14ac:dyDescent="0.25">
      <c r="A600">
        <f t="shared" si="9"/>
        <v>2035</v>
      </c>
      <c r="B600" s="8">
        <v>49383</v>
      </c>
      <c r="C600" s="28">
        <v>0.66125</v>
      </c>
      <c r="D600" t="s">
        <v>191</v>
      </c>
    </row>
    <row r="601" spans="1:4" x14ac:dyDescent="0.25">
      <c r="A601">
        <f t="shared" si="9"/>
        <v>2035</v>
      </c>
      <c r="B601" s="8">
        <v>49475</v>
      </c>
      <c r="C601" s="28">
        <v>0.66125</v>
      </c>
      <c r="D601" t="s">
        <v>191</v>
      </c>
    </row>
    <row r="602" spans="1:4" x14ac:dyDescent="0.25">
      <c r="A602">
        <f t="shared" si="9"/>
        <v>2035</v>
      </c>
      <c r="B602" s="8">
        <v>49567</v>
      </c>
      <c r="C602" s="28">
        <v>0.66125</v>
      </c>
      <c r="D602" t="s">
        <v>191</v>
      </c>
    </row>
    <row r="603" spans="1:4" x14ac:dyDescent="0.25">
      <c r="A603">
        <f t="shared" si="9"/>
        <v>2035</v>
      </c>
      <c r="B603" s="8">
        <v>49658</v>
      </c>
      <c r="C603" s="28">
        <v>0.66125</v>
      </c>
      <c r="D603" t="s">
        <v>191</v>
      </c>
    </row>
    <row r="604" spans="1:4" x14ac:dyDescent="0.25">
      <c r="A604">
        <f t="shared" si="9"/>
        <v>2036</v>
      </c>
      <c r="B604" s="8">
        <v>49749</v>
      </c>
      <c r="C604" s="28">
        <v>0.66125</v>
      </c>
      <c r="D604" t="s">
        <v>191</v>
      </c>
    </row>
    <row r="605" spans="1:4" x14ac:dyDescent="0.25">
      <c r="A605">
        <f t="shared" si="9"/>
        <v>2036</v>
      </c>
      <c r="B605" s="8">
        <v>49841</v>
      </c>
      <c r="C605" s="28">
        <v>0.66125</v>
      </c>
      <c r="D605" t="s">
        <v>191</v>
      </c>
    </row>
    <row r="606" spans="1:4" x14ac:dyDescent="0.25">
      <c r="A606">
        <f t="shared" si="9"/>
        <v>2036</v>
      </c>
      <c r="B606" s="8">
        <v>49933</v>
      </c>
      <c r="C606" s="28">
        <v>0.66125</v>
      </c>
      <c r="D606" t="s">
        <v>191</v>
      </c>
    </row>
    <row r="607" spans="1:4" x14ac:dyDescent="0.25">
      <c r="A607">
        <f t="shared" si="9"/>
        <v>2036</v>
      </c>
      <c r="B607" s="8">
        <v>50024</v>
      </c>
      <c r="C607" s="28">
        <v>0.66125</v>
      </c>
      <c r="D607" t="s">
        <v>191</v>
      </c>
    </row>
    <row r="608" spans="1:4" x14ac:dyDescent="0.25">
      <c r="A608">
        <f t="shared" si="9"/>
        <v>2037</v>
      </c>
      <c r="B608" s="8">
        <v>50114</v>
      </c>
      <c r="C608" s="28">
        <v>0.66125</v>
      </c>
      <c r="D608" t="s">
        <v>191</v>
      </c>
    </row>
    <row r="609" spans="1:4" x14ac:dyDescent="0.25">
      <c r="A609">
        <f t="shared" si="9"/>
        <v>2037</v>
      </c>
      <c r="B609" s="8">
        <v>50206</v>
      </c>
      <c r="C609" s="28">
        <v>0.66125</v>
      </c>
      <c r="D609" t="s">
        <v>191</v>
      </c>
    </row>
    <row r="610" spans="1:4" x14ac:dyDescent="0.25">
      <c r="A610">
        <f t="shared" si="9"/>
        <v>2037</v>
      </c>
      <c r="B610" s="8">
        <v>50298</v>
      </c>
      <c r="C610" s="28">
        <v>0.66125</v>
      </c>
      <c r="D610" t="s">
        <v>191</v>
      </c>
    </row>
    <row r="611" spans="1:4" x14ac:dyDescent="0.25">
      <c r="A611">
        <f t="shared" si="9"/>
        <v>2037</v>
      </c>
      <c r="B611" s="8">
        <v>50389</v>
      </c>
      <c r="C611" s="28">
        <v>0.66125</v>
      </c>
      <c r="D611" t="s">
        <v>191</v>
      </c>
    </row>
    <row r="612" spans="1:4" x14ac:dyDescent="0.25">
      <c r="A612">
        <f t="shared" si="9"/>
        <v>2038</v>
      </c>
      <c r="B612" s="8">
        <v>50479</v>
      </c>
      <c r="C612" s="28">
        <v>0.66125</v>
      </c>
      <c r="D612" t="s">
        <v>191</v>
      </c>
    </row>
    <row r="613" spans="1:4" x14ac:dyDescent="0.25">
      <c r="A613">
        <f t="shared" si="9"/>
        <v>2038</v>
      </c>
      <c r="B613" s="8">
        <v>50571</v>
      </c>
      <c r="C613" s="28">
        <v>0.66125</v>
      </c>
      <c r="D613" t="s">
        <v>191</v>
      </c>
    </row>
    <row r="614" spans="1:4" x14ac:dyDescent="0.25">
      <c r="A614">
        <f t="shared" si="9"/>
        <v>2038</v>
      </c>
      <c r="B614" s="8">
        <v>50663</v>
      </c>
      <c r="C614" s="28">
        <v>0.66125</v>
      </c>
      <c r="D614" t="s">
        <v>191</v>
      </c>
    </row>
    <row r="615" spans="1:4" x14ac:dyDescent="0.25">
      <c r="A615">
        <f t="shared" si="9"/>
        <v>2038</v>
      </c>
      <c r="B615" s="8">
        <v>50754</v>
      </c>
      <c r="C615" s="28">
        <v>0.66125</v>
      </c>
      <c r="D615" t="s">
        <v>191</v>
      </c>
    </row>
    <row r="616" spans="1:4" x14ac:dyDescent="0.25">
      <c r="A616">
        <f t="shared" si="9"/>
        <v>2039</v>
      </c>
      <c r="B616" s="8">
        <v>50844</v>
      </c>
      <c r="C616" s="28">
        <v>0.66125</v>
      </c>
      <c r="D616" t="s">
        <v>191</v>
      </c>
    </row>
    <row r="617" spans="1:4" x14ac:dyDescent="0.25">
      <c r="A617">
        <f t="shared" si="9"/>
        <v>2039</v>
      </c>
      <c r="B617" s="8">
        <v>50936</v>
      </c>
      <c r="C617" s="28">
        <v>0.66125</v>
      </c>
      <c r="D617" t="s">
        <v>191</v>
      </c>
    </row>
    <row r="618" spans="1:4" x14ac:dyDescent="0.25">
      <c r="A618">
        <f t="shared" si="9"/>
        <v>2039</v>
      </c>
      <c r="B618" s="8">
        <v>51028</v>
      </c>
      <c r="C618" s="28">
        <v>0.66125</v>
      </c>
      <c r="D618" t="s">
        <v>191</v>
      </c>
    </row>
    <row r="619" spans="1:4" x14ac:dyDescent="0.25">
      <c r="A619">
        <f t="shared" si="9"/>
        <v>2039</v>
      </c>
      <c r="B619" s="8">
        <v>51119</v>
      </c>
      <c r="C619" s="28">
        <v>0.66125</v>
      </c>
      <c r="D619" t="s">
        <v>191</v>
      </c>
    </row>
    <row r="620" spans="1:4" x14ac:dyDescent="0.25">
      <c r="A620">
        <f t="shared" si="9"/>
        <v>2040</v>
      </c>
      <c r="B620" s="8">
        <v>51210</v>
      </c>
      <c r="C620" s="28">
        <v>0.66125</v>
      </c>
      <c r="D620" t="s">
        <v>191</v>
      </c>
    </row>
    <row r="621" spans="1:4" x14ac:dyDescent="0.25">
      <c r="A621">
        <f t="shared" si="9"/>
        <v>2040</v>
      </c>
      <c r="B621" s="8">
        <v>51302</v>
      </c>
      <c r="C621" s="28">
        <v>0.48</v>
      </c>
      <c r="D621" t="s">
        <v>191</v>
      </c>
    </row>
    <row r="622" spans="1:4" x14ac:dyDescent="0.25">
      <c r="A622">
        <f t="shared" si="9"/>
        <v>2040</v>
      </c>
      <c r="B622" s="8">
        <v>51394</v>
      </c>
      <c r="C622" s="28">
        <v>0.39874999999999999</v>
      </c>
      <c r="D622" t="s">
        <v>191</v>
      </c>
    </row>
    <row r="623" spans="1:4" x14ac:dyDescent="0.25">
      <c r="A623">
        <f t="shared" si="9"/>
        <v>2040</v>
      </c>
      <c r="B623" s="8">
        <v>51485</v>
      </c>
      <c r="C623" s="28">
        <v>0.39874999999999999</v>
      </c>
      <c r="D623" t="s">
        <v>191</v>
      </c>
    </row>
    <row r="624" spans="1:4" x14ac:dyDescent="0.25">
      <c r="A624">
        <f t="shared" si="9"/>
        <v>2041</v>
      </c>
      <c r="B624" s="8">
        <v>51575</v>
      </c>
      <c r="C624" s="28">
        <v>0.3175</v>
      </c>
      <c r="D624" t="s">
        <v>191</v>
      </c>
    </row>
    <row r="625" spans="1:4" x14ac:dyDescent="0.25">
      <c r="A625">
        <f t="shared" si="9"/>
        <v>2041</v>
      </c>
      <c r="B625" s="8">
        <v>51667</v>
      </c>
      <c r="C625" s="28">
        <v>0.18124999999999999</v>
      </c>
      <c r="D625" t="s">
        <v>191</v>
      </c>
    </row>
    <row r="626" spans="1:4" x14ac:dyDescent="0.25">
      <c r="A626">
        <f t="shared" si="9"/>
        <v>2041</v>
      </c>
      <c r="B626" s="8">
        <v>51759</v>
      </c>
      <c r="C626" s="28">
        <v>7.2499999999999995E-2</v>
      </c>
      <c r="D626" t="s">
        <v>191</v>
      </c>
    </row>
    <row r="627" spans="1:4" x14ac:dyDescent="0.25">
      <c r="A627">
        <f t="shared" si="9"/>
        <v>2020</v>
      </c>
      <c r="B627" s="56">
        <v>43997</v>
      </c>
      <c r="C627" s="57">
        <v>0.40556666666666663</v>
      </c>
      <c r="D627" t="s">
        <v>192</v>
      </c>
    </row>
    <row r="628" spans="1:4" x14ac:dyDescent="0.25">
      <c r="A628">
        <f t="shared" si="9"/>
        <v>2020</v>
      </c>
      <c r="B628" s="56">
        <v>44089</v>
      </c>
      <c r="C628" s="57">
        <v>0.4041770833333333</v>
      </c>
      <c r="D628" t="s">
        <v>192</v>
      </c>
    </row>
    <row r="629" spans="1:4" x14ac:dyDescent="0.25">
      <c r="A629">
        <f t="shared" si="9"/>
        <v>2020</v>
      </c>
      <c r="B629" s="56">
        <v>44180</v>
      </c>
      <c r="C629" s="57">
        <v>0.40216458333333333</v>
      </c>
      <c r="D629" t="s">
        <v>192</v>
      </c>
    </row>
    <row r="630" spans="1:4" x14ac:dyDescent="0.25">
      <c r="A630">
        <f t="shared" si="9"/>
        <v>2021</v>
      </c>
      <c r="B630" s="56">
        <v>44270</v>
      </c>
      <c r="C630" s="57">
        <v>0.3001140625</v>
      </c>
      <c r="D630" t="s">
        <v>192</v>
      </c>
    </row>
    <row r="631" spans="1:4" x14ac:dyDescent="0.25">
      <c r="A631">
        <f t="shared" si="9"/>
        <v>2021</v>
      </c>
      <c r="B631" s="56">
        <v>44362</v>
      </c>
      <c r="C631" s="57">
        <v>0.2981375</v>
      </c>
      <c r="D631" t="s">
        <v>192</v>
      </c>
    </row>
    <row r="632" spans="1:4" x14ac:dyDescent="0.25">
      <c r="A632">
        <f t="shared" si="9"/>
        <v>2021</v>
      </c>
      <c r="B632" s="56">
        <v>44454</v>
      </c>
      <c r="C632" s="57">
        <v>0.29537750000000002</v>
      </c>
      <c r="D632" t="s">
        <v>192</v>
      </c>
    </row>
    <row r="633" spans="1:4" x14ac:dyDescent="0.25">
      <c r="A633">
        <f t="shared" si="9"/>
        <v>2021</v>
      </c>
      <c r="B633" s="56">
        <v>44545</v>
      </c>
      <c r="C633" s="57">
        <v>0.2919921875</v>
      </c>
      <c r="D633" t="s">
        <v>192</v>
      </c>
    </row>
    <row r="634" spans="1:4" x14ac:dyDescent="0.25">
      <c r="A634">
        <f t="shared" si="9"/>
        <v>2022</v>
      </c>
      <c r="B634" s="56">
        <v>44635</v>
      </c>
      <c r="C634" s="57">
        <v>0.28819</v>
      </c>
      <c r="D634" t="s">
        <v>192</v>
      </c>
    </row>
    <row r="635" spans="1:4" x14ac:dyDescent="0.25">
      <c r="A635">
        <f t="shared" si="9"/>
        <v>2022</v>
      </c>
      <c r="B635" s="56">
        <v>44727</v>
      </c>
      <c r="C635" s="57">
        <v>0.2843878125</v>
      </c>
      <c r="D635" t="s">
        <v>192</v>
      </c>
    </row>
    <row r="636" spans="1:4" x14ac:dyDescent="0.25">
      <c r="A636">
        <f t="shared" si="9"/>
        <v>2022</v>
      </c>
      <c r="B636" s="56">
        <v>44819</v>
      </c>
      <c r="C636" s="57">
        <v>0.28058562500000001</v>
      </c>
      <c r="D636" t="s">
        <v>192</v>
      </c>
    </row>
    <row r="637" spans="1:4" x14ac:dyDescent="0.25">
      <c r="A637">
        <f t="shared" si="9"/>
        <v>2022</v>
      </c>
      <c r="B637" s="56">
        <v>44910</v>
      </c>
      <c r="C637" s="57">
        <v>0.27678343750000001</v>
      </c>
      <c r="D637" t="s">
        <v>192</v>
      </c>
    </row>
    <row r="638" spans="1:4" x14ac:dyDescent="0.25">
      <c r="A638">
        <f t="shared" si="9"/>
        <v>2023</v>
      </c>
      <c r="B638" s="56">
        <v>45000</v>
      </c>
      <c r="C638" s="57">
        <v>0.27298125000000001</v>
      </c>
      <c r="D638" t="s">
        <v>192</v>
      </c>
    </row>
    <row r="639" spans="1:4" x14ac:dyDescent="0.25">
      <c r="A639">
        <f t="shared" si="9"/>
        <v>2023</v>
      </c>
      <c r="B639" s="56">
        <v>45092</v>
      </c>
      <c r="C639" s="57">
        <v>0.26917906250000001</v>
      </c>
      <c r="D639" t="s">
        <v>192</v>
      </c>
    </row>
    <row r="640" spans="1:4" x14ac:dyDescent="0.25">
      <c r="A640">
        <f t="shared" si="9"/>
        <v>2023</v>
      </c>
      <c r="B640" s="56">
        <v>45184</v>
      </c>
      <c r="C640" s="57">
        <v>0.26537687500000001</v>
      </c>
      <c r="D640" t="s">
        <v>192</v>
      </c>
    </row>
    <row r="641" spans="1:4" x14ac:dyDescent="0.25">
      <c r="A641">
        <f t="shared" si="9"/>
        <v>2023</v>
      </c>
      <c r="B641" s="56">
        <v>45275</v>
      </c>
      <c r="C641" s="57">
        <v>0.26157468750000001</v>
      </c>
      <c r="D641" t="s">
        <v>192</v>
      </c>
    </row>
    <row r="642" spans="1:4" x14ac:dyDescent="0.25">
      <c r="A642">
        <f t="shared" si="9"/>
        <v>2024</v>
      </c>
      <c r="B642" s="56">
        <v>45366</v>
      </c>
      <c r="C642" s="57">
        <v>0.25777250000000002</v>
      </c>
      <c r="D642" t="s">
        <v>192</v>
      </c>
    </row>
    <row r="643" spans="1:4" x14ac:dyDescent="0.25">
      <c r="A643">
        <f t="shared" si="9"/>
        <v>2024</v>
      </c>
      <c r="B643" s="56">
        <v>45458</v>
      </c>
      <c r="C643" s="57">
        <v>0.25397031250000002</v>
      </c>
      <c r="D643" t="s">
        <v>192</v>
      </c>
    </row>
    <row r="644" spans="1:4" x14ac:dyDescent="0.25">
      <c r="A644">
        <f t="shared" si="9"/>
        <v>2024</v>
      </c>
      <c r="B644" s="56">
        <v>45550</v>
      </c>
      <c r="C644" s="57">
        <v>0.25016812500000002</v>
      </c>
      <c r="D644" t="s">
        <v>192</v>
      </c>
    </row>
    <row r="645" spans="1:4" x14ac:dyDescent="0.25">
      <c r="A645">
        <f t="shared" ref="A645:A708" si="10">YEAR(B645)</f>
        <v>2024</v>
      </c>
      <c r="B645" s="56">
        <v>45641</v>
      </c>
      <c r="C645" s="57">
        <v>0.24636593749999999</v>
      </c>
      <c r="D645" t="s">
        <v>192</v>
      </c>
    </row>
    <row r="646" spans="1:4" x14ac:dyDescent="0.25">
      <c r="A646">
        <f t="shared" si="10"/>
        <v>2025</v>
      </c>
      <c r="B646" s="56">
        <v>45731</v>
      </c>
      <c r="C646" s="57">
        <v>0.24256374999999999</v>
      </c>
      <c r="D646" t="s">
        <v>192</v>
      </c>
    </row>
    <row r="647" spans="1:4" x14ac:dyDescent="0.25">
      <c r="A647">
        <f t="shared" si="10"/>
        <v>2025</v>
      </c>
      <c r="B647" s="56">
        <v>45823</v>
      </c>
      <c r="C647" s="57">
        <v>0.2387615625</v>
      </c>
      <c r="D647" t="s">
        <v>192</v>
      </c>
    </row>
    <row r="648" spans="1:4" x14ac:dyDescent="0.25">
      <c r="A648">
        <f t="shared" si="10"/>
        <v>2025</v>
      </c>
      <c r="B648" s="56">
        <v>45915</v>
      </c>
      <c r="C648" s="57">
        <v>0.234959375</v>
      </c>
      <c r="D648" t="s">
        <v>192</v>
      </c>
    </row>
    <row r="649" spans="1:4" x14ac:dyDescent="0.25">
      <c r="A649">
        <f t="shared" si="10"/>
        <v>2025</v>
      </c>
      <c r="B649" s="56">
        <v>46006</v>
      </c>
      <c r="C649" s="57">
        <v>0.2311571875</v>
      </c>
      <c r="D649" t="s">
        <v>192</v>
      </c>
    </row>
    <row r="650" spans="1:4" x14ac:dyDescent="0.25">
      <c r="A650">
        <f t="shared" si="10"/>
        <v>2026</v>
      </c>
      <c r="B650" s="56">
        <v>46096</v>
      </c>
      <c r="C650" s="57">
        <v>0.227355</v>
      </c>
      <c r="D650" t="s">
        <v>192</v>
      </c>
    </row>
    <row r="651" spans="1:4" x14ac:dyDescent="0.25">
      <c r="A651">
        <f t="shared" si="10"/>
        <v>2026</v>
      </c>
      <c r="B651" s="56">
        <v>46188</v>
      </c>
      <c r="C651" s="57">
        <v>0.2235528125</v>
      </c>
      <c r="D651" t="s">
        <v>192</v>
      </c>
    </row>
    <row r="652" spans="1:4" x14ac:dyDescent="0.25">
      <c r="A652">
        <f t="shared" si="10"/>
        <v>2026</v>
      </c>
      <c r="B652" s="56">
        <v>46280</v>
      </c>
      <c r="C652" s="57">
        <v>0.219750625</v>
      </c>
      <c r="D652" t="s">
        <v>192</v>
      </c>
    </row>
    <row r="653" spans="1:4" x14ac:dyDescent="0.25">
      <c r="A653">
        <f t="shared" si="10"/>
        <v>2026</v>
      </c>
      <c r="B653" s="56">
        <v>46371</v>
      </c>
      <c r="C653" s="57">
        <v>0.21594843750000001</v>
      </c>
      <c r="D653" t="s">
        <v>192</v>
      </c>
    </row>
    <row r="654" spans="1:4" x14ac:dyDescent="0.25">
      <c r="A654">
        <f t="shared" si="10"/>
        <v>2027</v>
      </c>
      <c r="B654" s="56">
        <v>46461</v>
      </c>
      <c r="C654" s="57">
        <v>0.21214625000000001</v>
      </c>
      <c r="D654" t="s">
        <v>192</v>
      </c>
    </row>
    <row r="655" spans="1:4" x14ac:dyDescent="0.25">
      <c r="A655">
        <f t="shared" si="10"/>
        <v>2027</v>
      </c>
      <c r="B655" s="56">
        <v>46553</v>
      </c>
      <c r="C655" s="57">
        <v>0.20834406250000001</v>
      </c>
      <c r="D655" t="s">
        <v>192</v>
      </c>
    </row>
    <row r="656" spans="1:4" x14ac:dyDescent="0.25">
      <c r="A656">
        <f t="shared" si="10"/>
        <v>2027</v>
      </c>
      <c r="B656" s="56">
        <v>46645</v>
      </c>
      <c r="C656" s="57">
        <v>0.20454187500000001</v>
      </c>
      <c r="D656" t="s">
        <v>192</v>
      </c>
    </row>
    <row r="657" spans="1:4" x14ac:dyDescent="0.25">
      <c r="A657">
        <f t="shared" si="10"/>
        <v>2027</v>
      </c>
      <c r="B657" s="56">
        <v>46736</v>
      </c>
      <c r="C657" s="57">
        <v>0.20073968750000001</v>
      </c>
      <c r="D657" t="s">
        <v>192</v>
      </c>
    </row>
    <row r="658" spans="1:4" x14ac:dyDescent="0.25">
      <c r="A658">
        <f t="shared" si="10"/>
        <v>2028</v>
      </c>
      <c r="B658" s="56">
        <v>46827</v>
      </c>
      <c r="C658" s="57">
        <v>0.19693749999999999</v>
      </c>
      <c r="D658" t="s">
        <v>192</v>
      </c>
    </row>
    <row r="659" spans="1:4" x14ac:dyDescent="0.25">
      <c r="A659">
        <f t="shared" si="10"/>
        <v>2028</v>
      </c>
      <c r="B659" s="56">
        <v>46919</v>
      </c>
      <c r="C659" s="57">
        <v>0.19313531249999999</v>
      </c>
      <c r="D659" t="s">
        <v>192</v>
      </c>
    </row>
    <row r="660" spans="1:4" x14ac:dyDescent="0.25">
      <c r="A660">
        <f t="shared" si="10"/>
        <v>2028</v>
      </c>
      <c r="B660" s="56">
        <v>47011</v>
      </c>
      <c r="C660" s="57">
        <v>0.18933312499999999</v>
      </c>
      <c r="D660" t="s">
        <v>192</v>
      </c>
    </row>
    <row r="661" spans="1:4" x14ac:dyDescent="0.25">
      <c r="A661">
        <f t="shared" si="10"/>
        <v>2028</v>
      </c>
      <c r="B661" s="56">
        <v>47102</v>
      </c>
      <c r="C661" s="57">
        <v>0.18553093749999999</v>
      </c>
      <c r="D661" t="s">
        <v>192</v>
      </c>
    </row>
    <row r="662" spans="1:4" x14ac:dyDescent="0.25">
      <c r="A662">
        <f t="shared" si="10"/>
        <v>2029</v>
      </c>
      <c r="B662" s="56">
        <v>47192</v>
      </c>
      <c r="C662" s="57">
        <v>0.18172874999999999</v>
      </c>
      <c r="D662" t="s">
        <v>192</v>
      </c>
    </row>
    <row r="663" spans="1:4" x14ac:dyDescent="0.25">
      <c r="A663">
        <f t="shared" si="10"/>
        <v>2029</v>
      </c>
      <c r="B663" s="56">
        <v>47284</v>
      </c>
      <c r="C663" s="57">
        <v>0.1779265625</v>
      </c>
      <c r="D663" t="s">
        <v>192</v>
      </c>
    </row>
    <row r="664" spans="1:4" x14ac:dyDescent="0.25">
      <c r="A664">
        <f t="shared" si="10"/>
        <v>2029</v>
      </c>
      <c r="B664" s="56">
        <v>47376</v>
      </c>
      <c r="C664" s="57">
        <v>0.174124375</v>
      </c>
      <c r="D664" t="s">
        <v>192</v>
      </c>
    </row>
    <row r="665" spans="1:4" x14ac:dyDescent="0.25">
      <c r="A665">
        <f t="shared" si="10"/>
        <v>2029</v>
      </c>
      <c r="B665" s="56">
        <v>47467</v>
      </c>
      <c r="C665" s="57">
        <v>0.1703221875</v>
      </c>
      <c r="D665" t="s">
        <v>192</v>
      </c>
    </row>
    <row r="666" spans="1:4" x14ac:dyDescent="0.25">
      <c r="A666">
        <f t="shared" si="10"/>
        <v>2030</v>
      </c>
      <c r="B666" s="56">
        <v>47557</v>
      </c>
      <c r="C666" s="57">
        <v>0.16652</v>
      </c>
      <c r="D666" t="s">
        <v>192</v>
      </c>
    </row>
    <row r="667" spans="1:4" x14ac:dyDescent="0.25">
      <c r="A667">
        <f t="shared" si="10"/>
        <v>2030</v>
      </c>
      <c r="B667" s="56">
        <v>47649</v>
      </c>
      <c r="C667" s="57">
        <v>0.1627178125</v>
      </c>
      <c r="D667" t="s">
        <v>192</v>
      </c>
    </row>
    <row r="668" spans="1:4" x14ac:dyDescent="0.25">
      <c r="A668">
        <f t="shared" si="10"/>
        <v>2030</v>
      </c>
      <c r="B668" s="56">
        <v>47741</v>
      </c>
      <c r="C668" s="57">
        <v>0.158915625</v>
      </c>
      <c r="D668" t="s">
        <v>192</v>
      </c>
    </row>
    <row r="669" spans="1:4" x14ac:dyDescent="0.25">
      <c r="A669">
        <f t="shared" si="10"/>
        <v>2030</v>
      </c>
      <c r="B669" s="56">
        <v>47832</v>
      </c>
      <c r="C669" s="57">
        <v>0.15511343750000001</v>
      </c>
      <c r="D669" t="s">
        <v>192</v>
      </c>
    </row>
    <row r="670" spans="1:4" x14ac:dyDescent="0.25">
      <c r="A670">
        <f t="shared" si="10"/>
        <v>2031</v>
      </c>
      <c r="B670" s="56">
        <v>47922</v>
      </c>
      <c r="C670" s="57">
        <v>0.15131125000000001</v>
      </c>
      <c r="D670" t="s">
        <v>192</v>
      </c>
    </row>
    <row r="671" spans="1:4" x14ac:dyDescent="0.25">
      <c r="A671">
        <f t="shared" si="10"/>
        <v>2031</v>
      </c>
      <c r="B671" s="56">
        <v>48014</v>
      </c>
      <c r="C671" s="57">
        <v>0.14750906250000001</v>
      </c>
      <c r="D671" t="s">
        <v>192</v>
      </c>
    </row>
    <row r="672" spans="1:4" x14ac:dyDescent="0.25">
      <c r="A672">
        <f t="shared" si="10"/>
        <v>2031</v>
      </c>
      <c r="B672" s="56">
        <v>48106</v>
      </c>
      <c r="C672" s="57">
        <v>0.14370687500000001</v>
      </c>
      <c r="D672" t="s">
        <v>192</v>
      </c>
    </row>
    <row r="673" spans="1:4" x14ac:dyDescent="0.25">
      <c r="A673">
        <f t="shared" si="10"/>
        <v>2031</v>
      </c>
      <c r="B673" s="56">
        <v>48197</v>
      </c>
      <c r="C673" s="57">
        <v>0.13990468750000001</v>
      </c>
      <c r="D673" t="s">
        <v>192</v>
      </c>
    </row>
    <row r="674" spans="1:4" x14ac:dyDescent="0.25">
      <c r="A674">
        <f t="shared" si="10"/>
        <v>2032</v>
      </c>
      <c r="B674" s="56">
        <v>48288</v>
      </c>
      <c r="C674" s="57">
        <v>0.13610249999999999</v>
      </c>
      <c r="D674" t="s">
        <v>192</v>
      </c>
    </row>
    <row r="675" spans="1:4" x14ac:dyDescent="0.25">
      <c r="A675">
        <f t="shared" si="10"/>
        <v>2032</v>
      </c>
      <c r="B675" s="56">
        <v>48380</v>
      </c>
      <c r="C675" s="57">
        <v>0.13230031249999999</v>
      </c>
      <c r="D675" t="s">
        <v>192</v>
      </c>
    </row>
    <row r="676" spans="1:4" x14ac:dyDescent="0.25">
      <c r="A676">
        <f t="shared" si="10"/>
        <v>2032</v>
      </c>
      <c r="B676" s="56">
        <v>48472</v>
      </c>
      <c r="C676" s="57">
        <v>0.12849812499999999</v>
      </c>
      <c r="D676" t="s">
        <v>192</v>
      </c>
    </row>
    <row r="677" spans="1:4" x14ac:dyDescent="0.25">
      <c r="A677">
        <f t="shared" si="10"/>
        <v>2032</v>
      </c>
      <c r="B677" s="56">
        <v>48563</v>
      </c>
      <c r="C677" s="57">
        <v>0.12469593750000001</v>
      </c>
      <c r="D677" t="s">
        <v>192</v>
      </c>
    </row>
    <row r="678" spans="1:4" x14ac:dyDescent="0.25">
      <c r="A678">
        <f t="shared" si="10"/>
        <v>2033</v>
      </c>
      <c r="B678" s="56">
        <v>48653</v>
      </c>
      <c r="C678" s="57">
        <v>0.12089374999999999</v>
      </c>
      <c r="D678" t="s">
        <v>192</v>
      </c>
    </row>
    <row r="679" spans="1:4" x14ac:dyDescent="0.25">
      <c r="A679">
        <f t="shared" si="10"/>
        <v>2033</v>
      </c>
      <c r="B679" s="56">
        <v>48745</v>
      </c>
      <c r="C679" s="57">
        <v>0.1170915625</v>
      </c>
      <c r="D679" t="s">
        <v>192</v>
      </c>
    </row>
    <row r="680" spans="1:4" x14ac:dyDescent="0.25">
      <c r="A680">
        <f t="shared" si="10"/>
        <v>2033</v>
      </c>
      <c r="B680" s="56">
        <v>48837</v>
      </c>
      <c r="C680" s="57">
        <v>0.113289375</v>
      </c>
      <c r="D680" t="s">
        <v>192</v>
      </c>
    </row>
    <row r="681" spans="1:4" x14ac:dyDescent="0.25">
      <c r="A681">
        <f t="shared" si="10"/>
        <v>2033</v>
      </c>
      <c r="B681" s="56">
        <v>48928</v>
      </c>
      <c r="C681" s="57">
        <v>0.1094871875</v>
      </c>
      <c r="D681" t="s">
        <v>192</v>
      </c>
    </row>
    <row r="682" spans="1:4" x14ac:dyDescent="0.25">
      <c r="A682">
        <f t="shared" si="10"/>
        <v>2034</v>
      </c>
      <c r="B682" s="56">
        <v>49018</v>
      </c>
      <c r="C682" s="57">
        <v>0.105685</v>
      </c>
      <c r="D682" t="s">
        <v>192</v>
      </c>
    </row>
    <row r="683" spans="1:4" x14ac:dyDescent="0.25">
      <c r="A683">
        <f t="shared" si="10"/>
        <v>2034</v>
      </c>
      <c r="B683" s="56">
        <v>49110</v>
      </c>
      <c r="C683" s="57">
        <v>0.1018828125</v>
      </c>
      <c r="D683" t="s">
        <v>192</v>
      </c>
    </row>
    <row r="684" spans="1:4" x14ac:dyDescent="0.25">
      <c r="A684">
        <f t="shared" si="10"/>
        <v>2034</v>
      </c>
      <c r="B684" s="56">
        <v>49202</v>
      </c>
      <c r="C684" s="57">
        <v>9.8080625000000005E-2</v>
      </c>
      <c r="D684" t="s">
        <v>192</v>
      </c>
    </row>
    <row r="685" spans="1:4" x14ac:dyDescent="0.25">
      <c r="A685">
        <f t="shared" si="10"/>
        <v>2034</v>
      </c>
      <c r="B685" s="56">
        <v>49293</v>
      </c>
      <c r="C685" s="57">
        <v>9.4278437500000006E-2</v>
      </c>
      <c r="D685" t="s">
        <v>192</v>
      </c>
    </row>
    <row r="686" spans="1:4" x14ac:dyDescent="0.25">
      <c r="A686">
        <f t="shared" si="10"/>
        <v>2035</v>
      </c>
      <c r="B686" s="56">
        <v>49383</v>
      </c>
      <c r="C686" s="57">
        <v>9.0476249999999994E-2</v>
      </c>
      <c r="D686" t="s">
        <v>192</v>
      </c>
    </row>
    <row r="687" spans="1:4" x14ac:dyDescent="0.25">
      <c r="A687">
        <f t="shared" si="10"/>
        <v>2035</v>
      </c>
      <c r="B687" s="56">
        <v>49475</v>
      </c>
      <c r="C687" s="57">
        <v>8.6674062499999996E-2</v>
      </c>
      <c r="D687" t="s">
        <v>192</v>
      </c>
    </row>
    <row r="688" spans="1:4" x14ac:dyDescent="0.25">
      <c r="A688">
        <f t="shared" si="10"/>
        <v>2035</v>
      </c>
      <c r="B688" s="56">
        <v>49567</v>
      </c>
      <c r="C688" s="57">
        <v>8.2871874999999998E-2</v>
      </c>
      <c r="D688" t="s">
        <v>192</v>
      </c>
    </row>
    <row r="689" spans="1:4" x14ac:dyDescent="0.25">
      <c r="A689">
        <f t="shared" si="10"/>
        <v>2035</v>
      </c>
      <c r="B689" s="56">
        <v>49658</v>
      </c>
      <c r="C689" s="57">
        <v>7.9069687499999999E-2</v>
      </c>
      <c r="D689" t="s">
        <v>192</v>
      </c>
    </row>
    <row r="690" spans="1:4" x14ac:dyDescent="0.25">
      <c r="A690">
        <f t="shared" si="10"/>
        <v>2036</v>
      </c>
      <c r="B690" s="56">
        <v>49749</v>
      </c>
      <c r="C690" s="57">
        <v>7.5267500000000001E-2</v>
      </c>
      <c r="D690" t="s">
        <v>192</v>
      </c>
    </row>
    <row r="691" spans="1:4" x14ac:dyDescent="0.25">
      <c r="A691">
        <f t="shared" si="10"/>
        <v>2036</v>
      </c>
      <c r="B691" s="56">
        <v>49841</v>
      </c>
      <c r="C691" s="57">
        <v>7.1465312500000003E-2</v>
      </c>
      <c r="D691" t="s">
        <v>192</v>
      </c>
    </row>
    <row r="692" spans="1:4" x14ac:dyDescent="0.25">
      <c r="A692">
        <f t="shared" si="10"/>
        <v>2036</v>
      </c>
      <c r="B692" s="56">
        <v>49933</v>
      </c>
      <c r="C692" s="57">
        <v>6.7663125000000005E-2</v>
      </c>
      <c r="D692" t="s">
        <v>192</v>
      </c>
    </row>
    <row r="693" spans="1:4" x14ac:dyDescent="0.25">
      <c r="A693">
        <f t="shared" si="10"/>
        <v>2036</v>
      </c>
      <c r="B693" s="56">
        <v>50024</v>
      </c>
      <c r="C693" s="57">
        <v>6.3860937500000006E-2</v>
      </c>
      <c r="D693" t="s">
        <v>192</v>
      </c>
    </row>
    <row r="694" spans="1:4" x14ac:dyDescent="0.25">
      <c r="A694">
        <f t="shared" si="10"/>
        <v>2037</v>
      </c>
      <c r="B694" s="56">
        <v>50114</v>
      </c>
      <c r="C694" s="57">
        <v>6.0058750000000001E-2</v>
      </c>
      <c r="D694" t="s">
        <v>192</v>
      </c>
    </row>
    <row r="695" spans="1:4" x14ac:dyDescent="0.25">
      <c r="A695">
        <f t="shared" si="10"/>
        <v>2037</v>
      </c>
      <c r="B695" s="56">
        <v>50206</v>
      </c>
      <c r="C695" s="57">
        <v>5.6256562500000003E-2</v>
      </c>
      <c r="D695" t="s">
        <v>192</v>
      </c>
    </row>
    <row r="696" spans="1:4" x14ac:dyDescent="0.25">
      <c r="A696">
        <f t="shared" si="10"/>
        <v>2037</v>
      </c>
      <c r="B696" s="56">
        <v>50298</v>
      </c>
      <c r="C696" s="57">
        <v>5.2454374999999998E-2</v>
      </c>
      <c r="D696" t="s">
        <v>192</v>
      </c>
    </row>
    <row r="697" spans="1:4" x14ac:dyDescent="0.25">
      <c r="A697">
        <f t="shared" si="10"/>
        <v>2037</v>
      </c>
      <c r="B697" s="56">
        <v>50389</v>
      </c>
      <c r="C697" s="57">
        <v>4.8652187499999999E-2</v>
      </c>
      <c r="D697" t="s">
        <v>192</v>
      </c>
    </row>
    <row r="698" spans="1:4" x14ac:dyDescent="0.25">
      <c r="A698">
        <f t="shared" si="10"/>
        <v>2038</v>
      </c>
      <c r="B698" s="56">
        <v>50479</v>
      </c>
      <c r="C698" s="57">
        <v>4.4850000000000001E-2</v>
      </c>
      <c r="D698" t="s">
        <v>192</v>
      </c>
    </row>
    <row r="699" spans="1:4" x14ac:dyDescent="0.25">
      <c r="A699">
        <f t="shared" si="10"/>
        <v>2038</v>
      </c>
      <c r="B699" s="56">
        <v>50571</v>
      </c>
      <c r="C699" s="57">
        <v>4.1047812500000003E-2</v>
      </c>
      <c r="D699" t="s">
        <v>192</v>
      </c>
    </row>
    <row r="700" spans="1:4" x14ac:dyDescent="0.25">
      <c r="A700">
        <f t="shared" si="10"/>
        <v>2038</v>
      </c>
      <c r="B700" s="56">
        <v>50663</v>
      </c>
      <c r="C700" s="57">
        <v>3.7245624999999997E-2</v>
      </c>
      <c r="D700" t="s">
        <v>192</v>
      </c>
    </row>
    <row r="701" spans="1:4" x14ac:dyDescent="0.25">
      <c r="A701">
        <f t="shared" si="10"/>
        <v>2038</v>
      </c>
      <c r="B701" s="56">
        <v>50754</v>
      </c>
      <c r="C701" s="57">
        <v>3.3443437499999999E-2</v>
      </c>
      <c r="D701" t="s">
        <v>192</v>
      </c>
    </row>
    <row r="702" spans="1:4" x14ac:dyDescent="0.25">
      <c r="A702">
        <f t="shared" si="10"/>
        <v>2039</v>
      </c>
      <c r="B702" s="56">
        <v>50844</v>
      </c>
      <c r="C702" s="57">
        <v>2.9641250000000001E-2</v>
      </c>
      <c r="D702" t="s">
        <v>192</v>
      </c>
    </row>
    <row r="703" spans="1:4" x14ac:dyDescent="0.25">
      <c r="A703">
        <f t="shared" si="10"/>
        <v>2039</v>
      </c>
      <c r="B703" s="56">
        <v>50936</v>
      </c>
      <c r="C703" s="57">
        <v>2.5839062499999999E-2</v>
      </c>
      <c r="D703" t="s">
        <v>192</v>
      </c>
    </row>
    <row r="704" spans="1:4" x14ac:dyDescent="0.25">
      <c r="A704">
        <f t="shared" si="10"/>
        <v>2039</v>
      </c>
      <c r="B704" s="56">
        <v>51028</v>
      </c>
      <c r="C704" s="57">
        <v>2.2036875000000001E-2</v>
      </c>
      <c r="D704" t="s">
        <v>192</v>
      </c>
    </row>
    <row r="705" spans="1:4" x14ac:dyDescent="0.25">
      <c r="A705">
        <f t="shared" si="10"/>
        <v>2039</v>
      </c>
      <c r="B705" s="56">
        <v>51119</v>
      </c>
      <c r="C705" s="57">
        <v>1.8234687499999999E-2</v>
      </c>
      <c r="D705" t="s">
        <v>192</v>
      </c>
    </row>
    <row r="706" spans="1:4" x14ac:dyDescent="0.25">
      <c r="A706">
        <f t="shared" si="10"/>
        <v>2040</v>
      </c>
      <c r="B706" s="56">
        <v>51210</v>
      </c>
      <c r="C706" s="57">
        <v>1.4432499999999999E-2</v>
      </c>
      <c r="D706" t="s">
        <v>192</v>
      </c>
    </row>
    <row r="707" spans="1:4" x14ac:dyDescent="0.25">
      <c r="A707">
        <f t="shared" si="10"/>
        <v>2040</v>
      </c>
      <c r="B707" s="56">
        <v>51302</v>
      </c>
      <c r="C707" s="57">
        <v>1.0630312499999999E-2</v>
      </c>
      <c r="D707" t="s">
        <v>192</v>
      </c>
    </row>
    <row r="708" spans="1:4" x14ac:dyDescent="0.25">
      <c r="A708">
        <f t="shared" si="10"/>
        <v>2040</v>
      </c>
      <c r="B708" s="56">
        <v>51394</v>
      </c>
      <c r="C708" s="57">
        <v>7.8703125000000006E-3</v>
      </c>
      <c r="D708" t="s">
        <v>192</v>
      </c>
    </row>
    <row r="709" spans="1:4" x14ac:dyDescent="0.25">
      <c r="A709">
        <f t="shared" ref="A709:A772" si="11">YEAR(B709)</f>
        <v>2040</v>
      </c>
      <c r="B709" s="56">
        <v>51485</v>
      </c>
      <c r="C709" s="57">
        <v>5.5775E-3</v>
      </c>
      <c r="D709" t="s">
        <v>192</v>
      </c>
    </row>
    <row r="710" spans="1:4" x14ac:dyDescent="0.25">
      <c r="A710">
        <f t="shared" si="11"/>
        <v>2041</v>
      </c>
      <c r="B710" s="56">
        <v>51575</v>
      </c>
      <c r="C710" s="57">
        <v>4.3795833333333334E-3</v>
      </c>
      <c r="D710" t="s">
        <v>192</v>
      </c>
    </row>
    <row r="711" spans="1:4" x14ac:dyDescent="0.25">
      <c r="A711">
        <f t="shared" si="11"/>
        <v>2041</v>
      </c>
      <c r="B711" s="56">
        <v>51667</v>
      </c>
      <c r="C711" s="57">
        <v>1.9454166666666665E-3</v>
      </c>
      <c r="D711" t="s">
        <v>192</v>
      </c>
    </row>
    <row r="712" spans="1:4" x14ac:dyDescent="0.25">
      <c r="A712">
        <f t="shared" si="11"/>
        <v>2041</v>
      </c>
      <c r="B712" s="56">
        <v>51759</v>
      </c>
      <c r="C712" s="57">
        <v>5.5583333333333331E-4</v>
      </c>
      <c r="D712" t="s">
        <v>192</v>
      </c>
    </row>
    <row r="713" spans="1:4" x14ac:dyDescent="0.25">
      <c r="A713">
        <f t="shared" si="11"/>
        <v>2023</v>
      </c>
      <c r="B713" s="12">
        <v>44981</v>
      </c>
      <c r="C713" s="17">
        <v>1.0352062499999997</v>
      </c>
      <c r="D713" t="s">
        <v>203</v>
      </c>
    </row>
    <row r="714" spans="1:4" x14ac:dyDescent="0.25">
      <c r="A714">
        <f t="shared" si="11"/>
        <v>2024</v>
      </c>
      <c r="B714" s="12">
        <v>45346</v>
      </c>
      <c r="C714" s="17">
        <v>1.0127162499999998</v>
      </c>
      <c r="D714" t="s">
        <v>203</v>
      </c>
    </row>
    <row r="715" spans="1:4" x14ac:dyDescent="0.25">
      <c r="A715">
        <f t="shared" si="11"/>
        <v>2025</v>
      </c>
      <c r="B715" s="12">
        <v>45712</v>
      </c>
      <c r="C715" s="17">
        <v>0.99022624999999964</v>
      </c>
      <c r="D715" t="s">
        <v>203</v>
      </c>
    </row>
    <row r="716" spans="1:4" x14ac:dyDescent="0.25">
      <c r="A716">
        <f t="shared" si="11"/>
        <v>2026</v>
      </c>
      <c r="B716" s="12">
        <v>46077</v>
      </c>
      <c r="C716" s="17">
        <v>0.96773624999999974</v>
      </c>
      <c r="D716" t="s">
        <v>203</v>
      </c>
    </row>
    <row r="717" spans="1:4" x14ac:dyDescent="0.25">
      <c r="A717">
        <f t="shared" si="11"/>
        <v>2027</v>
      </c>
      <c r="B717" s="12">
        <v>46442</v>
      </c>
      <c r="C717" s="17">
        <v>0.94524624999999973</v>
      </c>
      <c r="D717" t="s">
        <v>203</v>
      </c>
    </row>
    <row r="718" spans="1:4" x14ac:dyDescent="0.25">
      <c r="A718">
        <f t="shared" si="11"/>
        <v>2028</v>
      </c>
      <c r="B718" s="12">
        <v>46807</v>
      </c>
      <c r="C718" s="17">
        <v>0.92275624999999972</v>
      </c>
      <c r="D718" t="s">
        <v>203</v>
      </c>
    </row>
    <row r="719" spans="1:4" x14ac:dyDescent="0.25">
      <c r="A719">
        <f t="shared" si="11"/>
        <v>2029</v>
      </c>
      <c r="B719" s="12">
        <v>47173</v>
      </c>
      <c r="C719" s="17">
        <v>0.90026624999999971</v>
      </c>
      <c r="D719" t="s">
        <v>203</v>
      </c>
    </row>
    <row r="720" spans="1:4" x14ac:dyDescent="0.25">
      <c r="A720">
        <f t="shared" si="11"/>
        <v>2030</v>
      </c>
      <c r="B720" s="12">
        <v>47538</v>
      </c>
      <c r="C720" s="17">
        <v>0.8777762499999997</v>
      </c>
      <c r="D720" t="s">
        <v>203</v>
      </c>
    </row>
    <row r="721" spans="1:4" x14ac:dyDescent="0.25">
      <c r="A721">
        <f t="shared" si="11"/>
        <v>2031</v>
      </c>
      <c r="B721" s="12">
        <v>47903</v>
      </c>
      <c r="C721" s="17">
        <v>0.85528624999999969</v>
      </c>
      <c r="D721" t="s">
        <v>203</v>
      </c>
    </row>
    <row r="722" spans="1:4" x14ac:dyDescent="0.25">
      <c r="A722">
        <f t="shared" si="11"/>
        <v>2032</v>
      </c>
      <c r="B722" s="12">
        <v>48268</v>
      </c>
      <c r="C722" s="17">
        <v>0.83279624999999968</v>
      </c>
      <c r="D722" t="s">
        <v>203</v>
      </c>
    </row>
    <row r="723" spans="1:4" x14ac:dyDescent="0.25">
      <c r="A723">
        <f t="shared" si="11"/>
        <v>2033</v>
      </c>
      <c r="B723" s="12">
        <v>48634</v>
      </c>
      <c r="C723" s="17">
        <v>0.81030624999999967</v>
      </c>
      <c r="D723" t="s">
        <v>203</v>
      </c>
    </row>
    <row r="724" spans="1:4" x14ac:dyDescent="0.25">
      <c r="A724">
        <f t="shared" si="11"/>
        <v>2034</v>
      </c>
      <c r="B724" s="12">
        <v>48999</v>
      </c>
      <c r="C724" s="17">
        <v>0.78781624999999966</v>
      </c>
      <c r="D724" t="s">
        <v>203</v>
      </c>
    </row>
    <row r="725" spans="1:4" x14ac:dyDescent="0.25">
      <c r="A725">
        <f t="shared" si="11"/>
        <v>2035</v>
      </c>
      <c r="B725" s="12">
        <v>49364</v>
      </c>
      <c r="C725" s="17">
        <v>0.76532624999999976</v>
      </c>
      <c r="D725" t="s">
        <v>203</v>
      </c>
    </row>
    <row r="726" spans="1:4" x14ac:dyDescent="0.25">
      <c r="A726">
        <f t="shared" si="11"/>
        <v>2036</v>
      </c>
      <c r="B726" s="12">
        <v>49729</v>
      </c>
      <c r="C726" s="17">
        <v>0.74283624999999964</v>
      </c>
      <c r="D726" t="s">
        <v>203</v>
      </c>
    </row>
    <row r="727" spans="1:4" x14ac:dyDescent="0.25">
      <c r="A727">
        <f t="shared" si="11"/>
        <v>2037</v>
      </c>
      <c r="B727" s="12">
        <v>50095</v>
      </c>
      <c r="C727" s="17">
        <v>0.72034624999999974</v>
      </c>
      <c r="D727" t="s">
        <v>203</v>
      </c>
    </row>
    <row r="728" spans="1:4" x14ac:dyDescent="0.25">
      <c r="A728">
        <f t="shared" si="11"/>
        <v>2038</v>
      </c>
      <c r="B728" s="12">
        <v>50460</v>
      </c>
      <c r="C728" s="17">
        <v>0.69785624999999962</v>
      </c>
      <c r="D728" t="s">
        <v>203</v>
      </c>
    </row>
    <row r="729" spans="1:4" x14ac:dyDescent="0.25">
      <c r="A729">
        <f t="shared" si="11"/>
        <v>2039</v>
      </c>
      <c r="B729" s="12">
        <v>50825</v>
      </c>
      <c r="C729" s="17">
        <v>0.67536624999999972</v>
      </c>
      <c r="D729" t="s">
        <v>203</v>
      </c>
    </row>
    <row r="730" spans="1:4" x14ac:dyDescent="0.25">
      <c r="A730">
        <f t="shared" si="11"/>
        <v>2040</v>
      </c>
      <c r="B730" s="12">
        <v>51190</v>
      </c>
      <c r="C730" s="17">
        <v>0.65287624999999971</v>
      </c>
      <c r="D730" t="s">
        <v>203</v>
      </c>
    </row>
    <row r="731" spans="1:4" x14ac:dyDescent="0.25">
      <c r="A731">
        <f t="shared" si="11"/>
        <v>2041</v>
      </c>
      <c r="B731" s="12">
        <v>51556</v>
      </c>
      <c r="C731" s="17">
        <v>0.6303862499999997</v>
      </c>
      <c r="D731" t="s">
        <v>203</v>
      </c>
    </row>
    <row r="732" spans="1:4" x14ac:dyDescent="0.25">
      <c r="A732">
        <f t="shared" si="11"/>
        <v>2042</v>
      </c>
      <c r="B732" s="12">
        <v>51921</v>
      </c>
      <c r="C732" s="17">
        <v>0.60789624999999969</v>
      </c>
      <c r="D732" t="s">
        <v>203</v>
      </c>
    </row>
    <row r="733" spans="1:4" x14ac:dyDescent="0.25">
      <c r="A733">
        <f t="shared" si="11"/>
        <v>2043</v>
      </c>
      <c r="B733" s="12">
        <v>52286</v>
      </c>
      <c r="C733" s="17">
        <v>0.58540624999999968</v>
      </c>
      <c r="D733" t="s">
        <v>203</v>
      </c>
    </row>
    <row r="734" spans="1:4" x14ac:dyDescent="0.25">
      <c r="A734">
        <f t="shared" si="11"/>
        <v>2044</v>
      </c>
      <c r="B734" s="12">
        <v>52651</v>
      </c>
      <c r="C734" s="17">
        <v>0.58540624999999968</v>
      </c>
      <c r="D734" t="s">
        <v>203</v>
      </c>
    </row>
    <row r="735" spans="1:4" x14ac:dyDescent="0.25">
      <c r="A735">
        <f t="shared" si="11"/>
        <v>2045</v>
      </c>
      <c r="B735" s="12">
        <v>53017</v>
      </c>
      <c r="C735" s="17">
        <v>0.58540624999999968</v>
      </c>
      <c r="D735" t="s">
        <v>203</v>
      </c>
    </row>
    <row r="736" spans="1:4" x14ac:dyDescent="0.25">
      <c r="A736">
        <f t="shared" si="11"/>
        <v>2046</v>
      </c>
      <c r="B736" s="12">
        <v>53382</v>
      </c>
      <c r="C736" s="17">
        <v>0.58540624999999968</v>
      </c>
      <c r="D736" t="s">
        <v>203</v>
      </c>
    </row>
    <row r="737" spans="1:4" x14ac:dyDescent="0.25">
      <c r="A737">
        <f t="shared" si="11"/>
        <v>2047</v>
      </c>
      <c r="B737" s="12">
        <v>53747</v>
      </c>
      <c r="C737" s="17">
        <v>0.58540624999999968</v>
      </c>
      <c r="D737" t="s">
        <v>203</v>
      </c>
    </row>
    <row r="738" spans="1:4" x14ac:dyDescent="0.25">
      <c r="A738">
        <f t="shared" si="11"/>
        <v>2048</v>
      </c>
      <c r="B738" s="12">
        <v>54112</v>
      </c>
      <c r="C738" s="17">
        <v>0.58540624999999968</v>
      </c>
      <c r="D738" t="s">
        <v>203</v>
      </c>
    </row>
    <row r="739" spans="1:4" x14ac:dyDescent="0.25">
      <c r="A739">
        <f t="shared" si="11"/>
        <v>2049</v>
      </c>
      <c r="B739" s="12">
        <v>54478</v>
      </c>
      <c r="C739" s="17">
        <v>0.58540624999999968</v>
      </c>
      <c r="D739" t="s">
        <v>203</v>
      </c>
    </row>
    <row r="740" spans="1:4" x14ac:dyDescent="0.25">
      <c r="A740">
        <f t="shared" si="11"/>
        <v>2050</v>
      </c>
      <c r="B740" s="12">
        <v>54843</v>
      </c>
      <c r="C740" s="17">
        <v>0.58540624999999968</v>
      </c>
      <c r="D740" t="s">
        <v>203</v>
      </c>
    </row>
    <row r="741" spans="1:4" x14ac:dyDescent="0.25">
      <c r="A741">
        <f t="shared" si="11"/>
        <v>2051</v>
      </c>
      <c r="B741" s="12">
        <v>55208</v>
      </c>
      <c r="C741" s="17">
        <v>0.58540624999999968</v>
      </c>
      <c r="D741" t="s">
        <v>203</v>
      </c>
    </row>
    <row r="742" spans="1:4" x14ac:dyDescent="0.25">
      <c r="A742">
        <f t="shared" si="11"/>
        <v>2052</v>
      </c>
      <c r="B742" s="12">
        <v>55573</v>
      </c>
      <c r="C742" s="17">
        <v>0.58540624999999968</v>
      </c>
      <c r="D742" t="s">
        <v>203</v>
      </c>
    </row>
    <row r="743" spans="1:4" x14ac:dyDescent="0.25">
      <c r="A743">
        <f t="shared" si="11"/>
        <v>2053</v>
      </c>
      <c r="B743" s="12">
        <v>55939</v>
      </c>
      <c r="C743" s="17">
        <v>0.58540624999999968</v>
      </c>
      <c r="D743" t="s">
        <v>203</v>
      </c>
    </row>
    <row r="744" spans="1:4" x14ac:dyDescent="0.25">
      <c r="A744">
        <f t="shared" si="11"/>
        <v>2054</v>
      </c>
      <c r="B744" s="12">
        <v>56304</v>
      </c>
      <c r="C744" s="17">
        <v>0.58540624999999968</v>
      </c>
      <c r="D744" t="s">
        <v>203</v>
      </c>
    </row>
    <row r="745" spans="1:4" x14ac:dyDescent="0.25">
      <c r="A745">
        <f t="shared" si="11"/>
        <v>2023</v>
      </c>
      <c r="B745" s="12">
        <v>45094</v>
      </c>
      <c r="C745" s="17">
        <v>0.14689999999999992</v>
      </c>
      <c r="D745" t="s">
        <v>203</v>
      </c>
    </row>
    <row r="746" spans="1:4" x14ac:dyDescent="0.25">
      <c r="A746">
        <f t="shared" si="11"/>
        <v>2024</v>
      </c>
      <c r="B746" s="12">
        <v>45460</v>
      </c>
      <c r="C746" s="17">
        <v>0.13955499999999993</v>
      </c>
      <c r="D746" t="s">
        <v>203</v>
      </c>
    </row>
    <row r="747" spans="1:4" x14ac:dyDescent="0.25">
      <c r="A747">
        <f t="shared" si="11"/>
        <v>2025</v>
      </c>
      <c r="B747" s="12">
        <v>45825</v>
      </c>
      <c r="C747" s="17">
        <v>0.13220999999999991</v>
      </c>
      <c r="D747" t="s">
        <v>203</v>
      </c>
    </row>
    <row r="748" spans="1:4" x14ac:dyDescent="0.25">
      <c r="A748">
        <f t="shared" si="11"/>
        <v>2026</v>
      </c>
      <c r="B748" s="12">
        <v>46190</v>
      </c>
      <c r="C748" s="17">
        <v>0.12486499999999993</v>
      </c>
      <c r="D748" t="s">
        <v>203</v>
      </c>
    </row>
    <row r="749" spans="1:4" x14ac:dyDescent="0.25">
      <c r="A749">
        <f t="shared" si="11"/>
        <v>2027</v>
      </c>
      <c r="B749" s="12">
        <v>46555</v>
      </c>
      <c r="C749" s="17">
        <v>0.11751999999999994</v>
      </c>
      <c r="D749" t="s">
        <v>203</v>
      </c>
    </row>
    <row r="750" spans="1:4" x14ac:dyDescent="0.25">
      <c r="A750">
        <f t="shared" si="11"/>
        <v>2028</v>
      </c>
      <c r="B750" s="12">
        <v>46921</v>
      </c>
      <c r="C750" s="17">
        <v>0.11017499999999994</v>
      </c>
      <c r="D750" t="s">
        <v>203</v>
      </c>
    </row>
    <row r="751" spans="1:4" x14ac:dyDescent="0.25">
      <c r="A751">
        <f t="shared" si="11"/>
        <v>2029</v>
      </c>
      <c r="B751" s="12">
        <v>47286</v>
      </c>
      <c r="C751" s="17">
        <v>0.10282999999999995</v>
      </c>
      <c r="D751" t="s">
        <v>203</v>
      </c>
    </row>
    <row r="752" spans="1:4" x14ac:dyDescent="0.25">
      <c r="A752">
        <f t="shared" si="11"/>
        <v>2030</v>
      </c>
      <c r="B752" s="12">
        <v>47651</v>
      </c>
      <c r="C752" s="17">
        <v>9.5484999999999959E-2</v>
      </c>
      <c r="D752" t="s">
        <v>203</v>
      </c>
    </row>
    <row r="753" spans="1:4" x14ac:dyDescent="0.25">
      <c r="A753">
        <f t="shared" si="11"/>
        <v>2031</v>
      </c>
      <c r="B753" s="12">
        <v>48016</v>
      </c>
      <c r="C753" s="17">
        <v>8.8139999999999968E-2</v>
      </c>
      <c r="D753" t="s">
        <v>203</v>
      </c>
    </row>
    <row r="754" spans="1:4" x14ac:dyDescent="0.25">
      <c r="A754">
        <f t="shared" si="11"/>
        <v>2032</v>
      </c>
      <c r="B754" s="12">
        <v>48382</v>
      </c>
      <c r="C754" s="17">
        <v>8.0794999999999978E-2</v>
      </c>
      <c r="D754" t="s">
        <v>203</v>
      </c>
    </row>
    <row r="755" spans="1:4" x14ac:dyDescent="0.25">
      <c r="A755">
        <f t="shared" si="11"/>
        <v>2033</v>
      </c>
      <c r="B755" s="12">
        <v>48747</v>
      </c>
      <c r="C755" s="17">
        <v>7.3449999999999974E-2</v>
      </c>
      <c r="D755" t="s">
        <v>203</v>
      </c>
    </row>
    <row r="756" spans="1:4" x14ac:dyDescent="0.25">
      <c r="A756">
        <f t="shared" si="11"/>
        <v>2034</v>
      </c>
      <c r="B756" s="12">
        <v>49112</v>
      </c>
      <c r="C756" s="17">
        <v>6.6104999999999983E-2</v>
      </c>
      <c r="D756" t="s">
        <v>203</v>
      </c>
    </row>
    <row r="757" spans="1:4" x14ac:dyDescent="0.25">
      <c r="A757">
        <f t="shared" si="11"/>
        <v>2035</v>
      </c>
      <c r="B757" s="12">
        <v>49477</v>
      </c>
      <c r="C757" s="17">
        <v>5.8759999999999993E-2</v>
      </c>
      <c r="D757" t="s">
        <v>203</v>
      </c>
    </row>
    <row r="758" spans="1:4" x14ac:dyDescent="0.25">
      <c r="A758">
        <f t="shared" si="11"/>
        <v>2036</v>
      </c>
      <c r="B758" s="12">
        <v>49843</v>
      </c>
      <c r="C758" s="17">
        <v>5.1414999999999995E-2</v>
      </c>
      <c r="D758" t="s">
        <v>203</v>
      </c>
    </row>
    <row r="759" spans="1:4" x14ac:dyDescent="0.25">
      <c r="A759">
        <f t="shared" si="11"/>
        <v>2037</v>
      </c>
      <c r="B759" s="12">
        <v>50208</v>
      </c>
      <c r="C759" s="17">
        <v>4.4069999999999991E-2</v>
      </c>
      <c r="D759" t="s">
        <v>203</v>
      </c>
    </row>
    <row r="760" spans="1:4" x14ac:dyDescent="0.25">
      <c r="A760">
        <f t="shared" si="11"/>
        <v>2038</v>
      </c>
      <c r="B760" s="12">
        <v>50573</v>
      </c>
      <c r="C760" s="17">
        <v>3.6724999999999994E-2</v>
      </c>
      <c r="D760" t="s">
        <v>203</v>
      </c>
    </row>
    <row r="761" spans="1:4" x14ac:dyDescent="0.25">
      <c r="A761">
        <f t="shared" si="11"/>
        <v>2039</v>
      </c>
      <c r="B761" s="12">
        <v>50938</v>
      </c>
      <c r="C761" s="17">
        <v>2.9379999999999996E-2</v>
      </c>
      <c r="D761" t="s">
        <v>203</v>
      </c>
    </row>
    <row r="762" spans="1:4" x14ac:dyDescent="0.25">
      <c r="A762">
        <f t="shared" si="11"/>
        <v>2040</v>
      </c>
      <c r="B762" s="12">
        <v>51304</v>
      </c>
      <c r="C762" s="17">
        <v>2.2034999999999996E-2</v>
      </c>
      <c r="D762" t="s">
        <v>203</v>
      </c>
    </row>
    <row r="763" spans="1:4" x14ac:dyDescent="0.25">
      <c r="A763">
        <f t="shared" si="11"/>
        <v>2041</v>
      </c>
      <c r="B763" s="12">
        <v>51669</v>
      </c>
      <c r="C763" s="17">
        <v>1.4689999999999998E-2</v>
      </c>
      <c r="D763" t="s">
        <v>203</v>
      </c>
    </row>
    <row r="764" spans="1:4" x14ac:dyDescent="0.25">
      <c r="A764">
        <f t="shared" si="11"/>
        <v>2042</v>
      </c>
      <c r="B764" s="12">
        <v>52034</v>
      </c>
      <c r="C764" s="17">
        <v>7.3449999999999991E-3</v>
      </c>
      <c r="D764" t="s">
        <v>203</v>
      </c>
    </row>
    <row r="765" spans="1:4" x14ac:dyDescent="0.25">
      <c r="A765">
        <f t="shared" si="11"/>
        <v>2034</v>
      </c>
      <c r="B765" s="12">
        <v>49053</v>
      </c>
      <c r="C765" s="17">
        <v>0.32500000000000001</v>
      </c>
      <c r="D765" t="s">
        <v>203</v>
      </c>
    </row>
    <row r="766" spans="1:4" x14ac:dyDescent="0.25">
      <c r="A766">
        <f t="shared" si="11"/>
        <v>2035</v>
      </c>
      <c r="B766" s="12">
        <v>49418</v>
      </c>
      <c r="C766" s="17">
        <v>0.29249999999999998</v>
      </c>
      <c r="D766" t="s">
        <v>203</v>
      </c>
    </row>
    <row r="767" spans="1:4" x14ac:dyDescent="0.25">
      <c r="A767">
        <f t="shared" si="11"/>
        <v>2036</v>
      </c>
      <c r="B767" s="12">
        <v>49784</v>
      </c>
      <c r="C767" s="17">
        <v>0.26</v>
      </c>
      <c r="D767" t="s">
        <v>203</v>
      </c>
    </row>
    <row r="768" spans="1:4" x14ac:dyDescent="0.25">
      <c r="A768">
        <f t="shared" si="11"/>
        <v>2037</v>
      </c>
      <c r="B768" s="12">
        <v>50149</v>
      </c>
      <c r="C768" s="17">
        <v>0.22749999999999998</v>
      </c>
      <c r="D768" t="s">
        <v>203</v>
      </c>
    </row>
    <row r="769" spans="1:4" x14ac:dyDescent="0.25">
      <c r="A769">
        <f t="shared" si="11"/>
        <v>2038</v>
      </c>
      <c r="B769" s="12">
        <v>50514</v>
      </c>
      <c r="C769" s="17">
        <v>0.19499999999999998</v>
      </c>
      <c r="D769" t="s">
        <v>203</v>
      </c>
    </row>
    <row r="770" spans="1:4" x14ac:dyDescent="0.25">
      <c r="A770">
        <f t="shared" si="11"/>
        <v>2039</v>
      </c>
      <c r="B770" s="12">
        <v>50879</v>
      </c>
      <c r="C770" s="17">
        <v>0.16250000000000001</v>
      </c>
      <c r="D770" t="s">
        <v>203</v>
      </c>
    </row>
    <row r="771" spans="1:4" x14ac:dyDescent="0.25">
      <c r="A771">
        <f t="shared" si="11"/>
        <v>2043</v>
      </c>
      <c r="B771" s="12">
        <v>52340</v>
      </c>
      <c r="C771" s="17">
        <v>0.13</v>
      </c>
      <c r="D771" t="s">
        <v>203</v>
      </c>
    </row>
    <row r="772" spans="1:4" x14ac:dyDescent="0.25">
      <c r="A772">
        <f t="shared" si="11"/>
        <v>2044</v>
      </c>
      <c r="B772" s="12">
        <v>52706</v>
      </c>
      <c r="C772" s="17">
        <v>9.7499999999999989E-2</v>
      </c>
      <c r="D772" t="s">
        <v>203</v>
      </c>
    </row>
    <row r="773" spans="1:4" x14ac:dyDescent="0.25">
      <c r="A773">
        <f t="shared" ref="A773:A795" si="12">YEAR(B773)</f>
        <v>2045</v>
      </c>
      <c r="B773" s="12">
        <v>53071</v>
      </c>
      <c r="C773" s="17">
        <v>6.5000000000000002E-2</v>
      </c>
      <c r="D773" t="s">
        <v>203</v>
      </c>
    </row>
    <row r="774" spans="1:4" x14ac:dyDescent="0.25">
      <c r="A774">
        <f t="shared" si="12"/>
        <v>2046</v>
      </c>
      <c r="B774" s="12">
        <v>53436</v>
      </c>
      <c r="C774" s="17">
        <v>3.2500000000000001E-2</v>
      </c>
      <c r="D774" t="s">
        <v>203</v>
      </c>
    </row>
    <row r="775" spans="1:4" x14ac:dyDescent="0.25">
      <c r="A775">
        <f t="shared" si="12"/>
        <v>2044</v>
      </c>
      <c r="B775" s="12">
        <v>52948</v>
      </c>
      <c r="C775" s="17">
        <v>9.0999999999999998E-2</v>
      </c>
      <c r="D775" t="s">
        <v>203</v>
      </c>
    </row>
    <row r="776" spans="1:4" x14ac:dyDescent="0.25">
      <c r="A776">
        <f t="shared" si="12"/>
        <v>2045</v>
      </c>
      <c r="B776" s="12">
        <v>53313</v>
      </c>
      <c r="C776" s="17">
        <v>6.0666666666666667E-2</v>
      </c>
      <c r="D776" t="s">
        <v>203</v>
      </c>
    </row>
    <row r="777" spans="1:4" x14ac:dyDescent="0.25">
      <c r="A777">
        <f t="shared" si="12"/>
        <v>2046</v>
      </c>
      <c r="B777" s="12">
        <v>53678</v>
      </c>
      <c r="C777" s="17">
        <v>3.0333333333333334E-2</v>
      </c>
      <c r="D777" t="s">
        <v>203</v>
      </c>
    </row>
    <row r="778" spans="1:4" x14ac:dyDescent="0.25">
      <c r="A778">
        <f t="shared" si="12"/>
        <v>2049</v>
      </c>
      <c r="B778" s="11">
        <v>54788</v>
      </c>
      <c r="C778" s="17">
        <v>0.15989999999999999</v>
      </c>
      <c r="D778" t="s">
        <v>203</v>
      </c>
    </row>
    <row r="779" spans="1:4" x14ac:dyDescent="0.25">
      <c r="A779">
        <f t="shared" si="12"/>
        <v>2050</v>
      </c>
      <c r="B779" s="11">
        <v>55153</v>
      </c>
      <c r="C779" s="17">
        <v>0.10659999999999999</v>
      </c>
      <c r="D779" t="s">
        <v>203</v>
      </c>
    </row>
    <row r="780" spans="1:4" x14ac:dyDescent="0.25">
      <c r="A780">
        <f t="shared" si="12"/>
        <v>2051</v>
      </c>
      <c r="B780" s="11">
        <v>55518</v>
      </c>
      <c r="C780" s="17">
        <v>5.3299999999999993E-2</v>
      </c>
      <c r="D780" t="s">
        <v>203</v>
      </c>
    </row>
    <row r="781" spans="1:4" x14ac:dyDescent="0.25">
      <c r="A781">
        <f t="shared" si="12"/>
        <v>2047</v>
      </c>
      <c r="B781" s="11">
        <v>53770</v>
      </c>
      <c r="C781" s="17">
        <v>7.6700000000000004E-2</v>
      </c>
      <c r="D781" t="s">
        <v>203</v>
      </c>
    </row>
    <row r="782" spans="1:4" x14ac:dyDescent="0.25">
      <c r="A782">
        <f t="shared" si="12"/>
        <v>2041</v>
      </c>
      <c r="B782" s="11">
        <v>51601</v>
      </c>
      <c r="C782" s="17">
        <v>4.2899999999999994E-2</v>
      </c>
      <c r="D782" t="s">
        <v>203</v>
      </c>
    </row>
    <row r="783" spans="1:4" x14ac:dyDescent="0.25">
      <c r="A783">
        <f t="shared" si="12"/>
        <v>2042</v>
      </c>
      <c r="B783" s="11">
        <v>51996</v>
      </c>
      <c r="C783" s="17">
        <v>5.4600000000000003E-2</v>
      </c>
      <c r="D783" t="s">
        <v>203</v>
      </c>
    </row>
    <row r="784" spans="1:4" x14ac:dyDescent="0.25">
      <c r="A784">
        <f t="shared" si="12"/>
        <v>2040</v>
      </c>
      <c r="B784" s="11">
        <v>51315</v>
      </c>
      <c r="C784" s="17">
        <v>1.2999999999999999E-2</v>
      </c>
      <c r="D784" t="s">
        <v>203</v>
      </c>
    </row>
    <row r="785" spans="1:4" x14ac:dyDescent="0.25">
      <c r="A785">
        <f t="shared" si="12"/>
        <v>2043</v>
      </c>
      <c r="B785" s="11">
        <v>52262</v>
      </c>
      <c r="C785" s="17">
        <v>2.5999999999999999E-2</v>
      </c>
      <c r="D785" t="s">
        <v>203</v>
      </c>
    </row>
    <row r="786" spans="1:4" x14ac:dyDescent="0.25">
      <c r="A786">
        <f t="shared" si="12"/>
        <v>2043</v>
      </c>
      <c r="B786" s="11">
        <v>52290</v>
      </c>
      <c r="C786" s="17">
        <v>1.8199999999999997E-2</v>
      </c>
      <c r="D786" t="s">
        <v>203</v>
      </c>
    </row>
    <row r="787" spans="1:4" x14ac:dyDescent="0.25">
      <c r="A787">
        <f t="shared" si="12"/>
        <v>2044</v>
      </c>
      <c r="B787" s="11">
        <v>52655</v>
      </c>
      <c r="C787" s="17">
        <v>1.8199999999999997E-2</v>
      </c>
      <c r="D787" t="s">
        <v>203</v>
      </c>
    </row>
    <row r="788" spans="1:4" x14ac:dyDescent="0.25">
      <c r="A788">
        <f t="shared" si="12"/>
        <v>2032</v>
      </c>
      <c r="B788" s="11">
        <v>48334</v>
      </c>
      <c r="C788" s="17">
        <v>3.6399999999999995E-2</v>
      </c>
      <c r="D788" t="s">
        <v>203</v>
      </c>
    </row>
    <row r="789" spans="1:4" x14ac:dyDescent="0.25">
      <c r="A789">
        <f t="shared" si="12"/>
        <v>2043</v>
      </c>
      <c r="B789" s="11">
        <v>52368</v>
      </c>
      <c r="C789" s="17">
        <v>5.4600000000000003E-2</v>
      </c>
      <c r="D789" t="s">
        <v>203</v>
      </c>
    </row>
    <row r="790" spans="1:4" x14ac:dyDescent="0.25">
      <c r="A790">
        <f t="shared" si="12"/>
        <v>2045</v>
      </c>
      <c r="B790" s="11">
        <v>53138</v>
      </c>
      <c r="C790" s="17">
        <v>4.2899999999999994E-2</v>
      </c>
      <c r="D790" t="s">
        <v>203</v>
      </c>
    </row>
    <row r="791" spans="1:4" x14ac:dyDescent="0.25">
      <c r="A791">
        <f t="shared" si="12"/>
        <v>2048</v>
      </c>
      <c r="B791" s="11">
        <v>54270</v>
      </c>
      <c r="C791" s="17">
        <v>3.2500000000000001E-2</v>
      </c>
      <c r="D791" t="s">
        <v>203</v>
      </c>
    </row>
    <row r="792" spans="1:4" x14ac:dyDescent="0.25">
      <c r="A792">
        <f t="shared" si="12"/>
        <v>2050</v>
      </c>
      <c r="B792" s="11">
        <v>55140</v>
      </c>
      <c r="C792" s="17">
        <v>6.4999999999999997E-3</v>
      </c>
      <c r="D792" t="s">
        <v>203</v>
      </c>
    </row>
    <row r="793" spans="1:4" x14ac:dyDescent="0.25">
      <c r="A793">
        <f t="shared" si="12"/>
        <v>2054</v>
      </c>
      <c r="B793" s="11">
        <v>56367</v>
      </c>
      <c r="C793" s="17">
        <v>8.1900000000000001E-2</v>
      </c>
      <c r="D793" t="s">
        <v>203</v>
      </c>
    </row>
    <row r="794" spans="1:4" x14ac:dyDescent="0.25">
      <c r="A794">
        <f t="shared" si="12"/>
        <v>2053</v>
      </c>
      <c r="B794" s="11">
        <v>56074</v>
      </c>
      <c r="C794" s="17">
        <v>1.2999999999999999E-2</v>
      </c>
      <c r="D794" t="s">
        <v>203</v>
      </c>
    </row>
    <row r="795" spans="1:4" x14ac:dyDescent="0.25">
      <c r="A795">
        <f t="shared" si="12"/>
        <v>2053</v>
      </c>
      <c r="B795" s="11">
        <v>56110</v>
      </c>
      <c r="C795" s="17">
        <v>1.2999999999999999E-2</v>
      </c>
      <c r="D795" t="s">
        <v>203</v>
      </c>
    </row>
  </sheetData>
  <autoFilter ref="B3:D795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C11" sqref="C11"/>
    </sheetView>
  </sheetViews>
  <sheetFormatPr defaultRowHeight="15" x14ac:dyDescent="0.25"/>
  <cols>
    <col min="1" max="1" width="13.140625" customWidth="1"/>
    <col min="2" max="2" width="14.85546875" customWidth="1"/>
    <col min="3" max="3" width="11.5703125" bestFit="1" customWidth="1"/>
  </cols>
  <sheetData>
    <row r="1" spans="1:2" x14ac:dyDescent="0.25">
      <c r="A1" s="98" t="s">
        <v>249</v>
      </c>
      <c r="B1" t="s">
        <v>251</v>
      </c>
    </row>
    <row r="2" spans="1:2" x14ac:dyDescent="0.25">
      <c r="A2" s="23">
        <v>2015</v>
      </c>
      <c r="B2" s="92">
        <v>20.250716929073938</v>
      </c>
    </row>
    <row r="3" spans="1:2" x14ac:dyDescent="0.25">
      <c r="A3" s="23">
        <v>2016</v>
      </c>
      <c r="B3" s="92">
        <v>11.718170788045772</v>
      </c>
    </row>
    <row r="4" spans="1:2" x14ac:dyDescent="0.25">
      <c r="A4" s="23">
        <v>2017</v>
      </c>
      <c r="B4" s="92">
        <v>10.211062850377864</v>
      </c>
    </row>
    <row r="5" spans="1:2" x14ac:dyDescent="0.25">
      <c r="A5" s="23">
        <v>2018</v>
      </c>
      <c r="B5" s="92">
        <v>6.3204004462312415</v>
      </c>
    </row>
    <row r="6" spans="1:2" x14ac:dyDescent="0.25">
      <c r="A6" s="23">
        <v>2019</v>
      </c>
      <c r="B6" s="92">
        <v>10.428022592200614</v>
      </c>
    </row>
    <row r="7" spans="1:2" x14ac:dyDescent="0.25">
      <c r="A7" s="23">
        <v>2020</v>
      </c>
      <c r="B7" s="92">
        <v>7.6420283962784321</v>
      </c>
    </row>
    <row r="8" spans="1:2" x14ac:dyDescent="0.25">
      <c r="A8" s="23">
        <v>2021</v>
      </c>
      <c r="B8" s="92">
        <v>7.6413579858066063</v>
      </c>
    </row>
    <row r="9" spans="1:2" x14ac:dyDescent="0.25">
      <c r="A9" s="23">
        <v>2022</v>
      </c>
      <c r="B9" s="92">
        <v>9.2313949702611495</v>
      </c>
    </row>
    <row r="10" spans="1:2" x14ac:dyDescent="0.25">
      <c r="A10" s="23">
        <v>2023</v>
      </c>
      <c r="B10" s="92">
        <v>12.44851930830805</v>
      </c>
    </row>
    <row r="11" spans="1:2" x14ac:dyDescent="0.25">
      <c r="A11" s="23">
        <v>2024</v>
      </c>
      <c r="B11" s="92">
        <v>12.44579573854128</v>
      </c>
    </row>
    <row r="12" spans="1:2" x14ac:dyDescent="0.25">
      <c r="A12" s="23">
        <v>2025</v>
      </c>
      <c r="B12" s="92">
        <v>10.092504760644323</v>
      </c>
    </row>
    <row r="13" spans="1:2" x14ac:dyDescent="0.25">
      <c r="A13" s="23">
        <v>2026</v>
      </c>
      <c r="B13" s="92">
        <v>10.557836151964294</v>
      </c>
    </row>
    <row r="14" spans="1:2" x14ac:dyDescent="0.25">
      <c r="A14" s="23">
        <v>2027</v>
      </c>
      <c r="B14" s="92">
        <v>9.3915709086272958</v>
      </c>
    </row>
    <row r="15" spans="1:2" x14ac:dyDescent="0.25">
      <c r="A15" s="23">
        <v>2028</v>
      </c>
      <c r="B15" s="92">
        <v>9.4912201441784863</v>
      </c>
    </row>
    <row r="16" spans="1:2" x14ac:dyDescent="0.25">
      <c r="A16" s="23">
        <v>2029</v>
      </c>
      <c r="B16" s="92">
        <v>9.0991483339423205</v>
      </c>
    </row>
    <row r="17" spans="1:2" x14ac:dyDescent="0.25">
      <c r="A17" s="23">
        <v>2030</v>
      </c>
      <c r="B17" s="92">
        <v>8.9582948477026338</v>
      </c>
    </row>
    <row r="18" spans="1:2" x14ac:dyDescent="0.25">
      <c r="A18" s="23">
        <v>2031</v>
      </c>
      <c r="B18" s="92">
        <v>8.6611988282599981</v>
      </c>
    </row>
    <row r="19" spans="1:2" x14ac:dyDescent="0.25">
      <c r="A19" s="23">
        <v>2032</v>
      </c>
      <c r="B19" s="92">
        <v>11.341431158567001</v>
      </c>
    </row>
    <row r="20" spans="1:2" x14ac:dyDescent="0.25">
      <c r="A20" s="23">
        <v>2033</v>
      </c>
      <c r="B20" s="92">
        <v>8.4322170847929971</v>
      </c>
    </row>
    <row r="21" spans="1:2" x14ac:dyDescent="0.25">
      <c r="A21" s="23">
        <v>2034</v>
      </c>
      <c r="B21" s="92">
        <v>11.374834459961999</v>
      </c>
    </row>
    <row r="22" spans="1:2" x14ac:dyDescent="0.25">
      <c r="A22" s="23">
        <v>2035</v>
      </c>
      <c r="B22" s="92">
        <v>10.891587692508002</v>
      </c>
    </row>
    <row r="23" spans="1:2" x14ac:dyDescent="0.25">
      <c r="A23" s="23">
        <v>2036</v>
      </c>
      <c r="B23" s="92">
        <v>10.785298668906002</v>
      </c>
    </row>
    <row r="24" spans="1:2" x14ac:dyDescent="0.25">
      <c r="A24" s="23">
        <v>2037</v>
      </c>
      <c r="B24" s="92">
        <v>10.608509627141</v>
      </c>
    </row>
    <row r="25" spans="1:2" x14ac:dyDescent="0.25">
      <c r="A25" s="23">
        <v>2038</v>
      </c>
      <c r="B25" s="92">
        <v>10.265054139624004</v>
      </c>
    </row>
    <row r="26" spans="1:2" x14ac:dyDescent="0.25">
      <c r="A26" s="23">
        <v>2039</v>
      </c>
      <c r="B26" s="92">
        <v>10.040445310919997</v>
      </c>
    </row>
    <row r="27" spans="1:2" x14ac:dyDescent="0.25">
      <c r="A27" s="23">
        <v>2040</v>
      </c>
      <c r="B27" s="92">
        <v>7.5673070954369974</v>
      </c>
    </row>
    <row r="28" spans="1:2" x14ac:dyDescent="0.25">
      <c r="A28" s="23">
        <v>2041</v>
      </c>
      <c r="B28" s="92">
        <v>8.3921181309803323</v>
      </c>
    </row>
    <row r="29" spans="1:2" x14ac:dyDescent="0.25">
      <c r="A29" s="23">
        <v>2042</v>
      </c>
      <c r="B29" s="92">
        <v>8.6954220837610006</v>
      </c>
    </row>
    <row r="30" spans="1:2" x14ac:dyDescent="0.25">
      <c r="A30" s="23">
        <v>2043</v>
      </c>
      <c r="B30" s="92">
        <v>10.914206250000003</v>
      </c>
    </row>
    <row r="31" spans="1:2" x14ac:dyDescent="0.25">
      <c r="A31" s="23">
        <v>2044</v>
      </c>
      <c r="B31" s="92">
        <v>7.025439583333335</v>
      </c>
    </row>
    <row r="32" spans="1:2" x14ac:dyDescent="0.25">
      <c r="A32" s="23">
        <v>2045</v>
      </c>
      <c r="B32" s="92">
        <v>8.8873062499999982</v>
      </c>
    </row>
    <row r="33" spans="1:2" x14ac:dyDescent="0.25">
      <c r="A33" s="23">
        <v>2046</v>
      </c>
      <c r="B33" s="92">
        <v>5.4815729166666669</v>
      </c>
    </row>
    <row r="34" spans="1:2" x14ac:dyDescent="0.25">
      <c r="A34" s="23">
        <v>2047</v>
      </c>
      <c r="B34" s="92">
        <v>6.5621062500000003</v>
      </c>
    </row>
    <row r="35" spans="1:2" x14ac:dyDescent="0.25">
      <c r="A35" s="23">
        <v>2048</v>
      </c>
      <c r="B35" s="92">
        <v>3.1179062499999999</v>
      </c>
    </row>
    <row r="36" spans="1:2" x14ac:dyDescent="0.25">
      <c r="A36" s="23">
        <v>2049</v>
      </c>
      <c r="B36" s="92">
        <v>4.8453062500000001</v>
      </c>
    </row>
    <row r="37" spans="1:2" x14ac:dyDescent="0.25">
      <c r="A37" s="23">
        <v>2050</v>
      </c>
      <c r="B37" s="92">
        <v>5.29850625</v>
      </c>
    </row>
    <row r="38" spans="1:2" x14ac:dyDescent="0.25">
      <c r="A38" s="23">
        <v>2051</v>
      </c>
      <c r="B38" s="92">
        <v>4.7387062499999999</v>
      </c>
    </row>
    <row r="39" spans="1:2" x14ac:dyDescent="0.25">
      <c r="A39" s="23">
        <v>2052</v>
      </c>
      <c r="B39" s="92">
        <v>0.58540624999999968</v>
      </c>
    </row>
    <row r="40" spans="1:2" x14ac:dyDescent="0.25">
      <c r="A40" s="23">
        <v>2053</v>
      </c>
      <c r="B40" s="92">
        <v>2.6114062499999995</v>
      </c>
    </row>
    <row r="41" spans="1:2" x14ac:dyDescent="0.25">
      <c r="A41" s="23">
        <v>2054</v>
      </c>
      <c r="B41" s="92">
        <v>6.9673062499999991</v>
      </c>
    </row>
    <row r="42" spans="1:2" x14ac:dyDescent="0.25">
      <c r="A42" s="23">
        <v>2057</v>
      </c>
      <c r="B42" s="92">
        <v>0</v>
      </c>
    </row>
    <row r="43" spans="1:2" x14ac:dyDescent="0.25">
      <c r="A43" s="23" t="s">
        <v>250</v>
      </c>
      <c r="B43" s="92">
        <v>350.01864443304356</v>
      </c>
    </row>
  </sheetData>
  <pageMargins left="0.7" right="0.7" top="0.75" bottom="0.75" header="0.3" footer="0.3"/>
  <pageSetup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3"/>
  <sheetViews>
    <sheetView workbookViewId="0">
      <selection sqref="A1:C793"/>
    </sheetView>
  </sheetViews>
  <sheetFormatPr defaultRowHeight="15" x14ac:dyDescent="0.25"/>
  <cols>
    <col min="1" max="1" width="12.140625" bestFit="1" customWidth="1"/>
    <col min="2" max="2" width="11.7109375" customWidth="1"/>
    <col min="3" max="3" width="24.85546875" bestFit="1" customWidth="1"/>
  </cols>
  <sheetData>
    <row r="1" spans="1:3" x14ac:dyDescent="0.25">
      <c r="A1" t="s">
        <v>33</v>
      </c>
      <c r="B1" t="s">
        <v>26</v>
      </c>
      <c r="C1" t="s">
        <v>67</v>
      </c>
    </row>
    <row r="2" spans="1:3" x14ac:dyDescent="0.25">
      <c r="A2" s="9">
        <v>42230</v>
      </c>
      <c r="B2" s="28">
        <v>1.4</v>
      </c>
      <c r="C2" t="s">
        <v>60</v>
      </c>
    </row>
    <row r="3" spans="1:3" x14ac:dyDescent="0.25">
      <c r="A3" s="9">
        <v>42259</v>
      </c>
      <c r="B3" s="28">
        <v>1.6</v>
      </c>
      <c r="C3" t="s">
        <v>60</v>
      </c>
    </row>
    <row r="4" spans="1:3" x14ac:dyDescent="0.25">
      <c r="A4" s="9">
        <v>42266</v>
      </c>
      <c r="B4" s="28">
        <v>1.6</v>
      </c>
      <c r="C4" t="s">
        <v>60</v>
      </c>
    </row>
    <row r="5" spans="1:3" x14ac:dyDescent="0.25">
      <c r="A5" s="9">
        <v>42293</v>
      </c>
      <c r="B5" s="28">
        <v>1</v>
      </c>
      <c r="C5" t="s">
        <v>60</v>
      </c>
    </row>
    <row r="6" spans="1:3" x14ac:dyDescent="0.25">
      <c r="A6" s="9">
        <v>42223</v>
      </c>
      <c r="B6" s="28">
        <v>1</v>
      </c>
      <c r="C6" t="s">
        <v>60</v>
      </c>
    </row>
    <row r="7" spans="1:3" x14ac:dyDescent="0.25">
      <c r="A7" s="9">
        <v>42251</v>
      </c>
      <c r="B7" s="28">
        <v>1.4</v>
      </c>
      <c r="C7" t="s">
        <v>60</v>
      </c>
    </row>
    <row r="8" spans="1:3" x14ac:dyDescent="0.25">
      <c r="A8" s="9">
        <v>42286</v>
      </c>
      <c r="B8" s="28">
        <v>1.4</v>
      </c>
      <c r="C8" t="s">
        <v>60</v>
      </c>
    </row>
    <row r="9" spans="1:3" x14ac:dyDescent="0.25">
      <c r="A9" s="9">
        <v>42314</v>
      </c>
      <c r="B9" s="28">
        <v>1.4</v>
      </c>
      <c r="C9" t="s">
        <v>60</v>
      </c>
    </row>
    <row r="10" spans="1:3" x14ac:dyDescent="0.25">
      <c r="A10" s="9">
        <v>42349</v>
      </c>
      <c r="B10" s="28">
        <v>2</v>
      </c>
      <c r="C10" t="s">
        <v>60</v>
      </c>
    </row>
    <row r="11" spans="1:3" x14ac:dyDescent="0.25">
      <c r="A11" s="9">
        <v>42377</v>
      </c>
      <c r="B11" s="28">
        <v>2</v>
      </c>
      <c r="C11" t="s">
        <v>60</v>
      </c>
    </row>
    <row r="12" spans="1:3" x14ac:dyDescent="0.25">
      <c r="A12" s="8">
        <v>42306</v>
      </c>
      <c r="B12" s="28">
        <v>0.17399999999999999</v>
      </c>
      <c r="C12" t="s">
        <v>168</v>
      </c>
    </row>
    <row r="13" spans="1:3" x14ac:dyDescent="0.25">
      <c r="A13" s="8">
        <v>42401</v>
      </c>
      <c r="B13" s="28">
        <v>0.12425599999999999</v>
      </c>
      <c r="C13" t="s">
        <v>168</v>
      </c>
    </row>
    <row r="14" spans="1:3" x14ac:dyDescent="0.25">
      <c r="A14" s="8">
        <v>42468</v>
      </c>
      <c r="B14" s="28">
        <v>0</v>
      </c>
      <c r="C14" t="s">
        <v>168</v>
      </c>
    </row>
    <row r="15" spans="1:3" x14ac:dyDescent="0.25">
      <c r="A15" s="8">
        <v>42471</v>
      </c>
      <c r="B15" s="28">
        <v>0</v>
      </c>
      <c r="C15" t="s">
        <v>168</v>
      </c>
    </row>
    <row r="16" spans="1:3" x14ac:dyDescent="0.25">
      <c r="A16" s="8">
        <v>42514</v>
      </c>
      <c r="B16" s="28">
        <v>0.25</v>
      </c>
      <c r="C16" t="s">
        <v>168</v>
      </c>
    </row>
    <row r="17" spans="1:3" x14ac:dyDescent="0.25">
      <c r="A17" s="8">
        <v>42604</v>
      </c>
      <c r="B17" s="28">
        <v>0.22972599999999999</v>
      </c>
      <c r="C17" t="s">
        <v>168</v>
      </c>
    </row>
    <row r="18" spans="1:3" x14ac:dyDescent="0.25">
      <c r="A18" s="8">
        <v>42682</v>
      </c>
      <c r="B18" s="28">
        <v>0.19959800000000003</v>
      </c>
      <c r="C18" t="s">
        <v>168</v>
      </c>
    </row>
    <row r="19" spans="1:3" x14ac:dyDescent="0.25">
      <c r="A19" s="8">
        <v>42710</v>
      </c>
      <c r="B19" s="28">
        <v>8.1900000000000001E-2</v>
      </c>
      <c r="C19" t="s">
        <v>168</v>
      </c>
    </row>
    <row r="20" spans="1:3" x14ac:dyDescent="0.25">
      <c r="A20" s="8">
        <v>42811</v>
      </c>
      <c r="B20" s="28">
        <v>0.45</v>
      </c>
      <c r="C20" t="s">
        <v>168</v>
      </c>
    </row>
    <row r="21" spans="1:3" x14ac:dyDescent="0.25">
      <c r="A21" s="8">
        <v>42919</v>
      </c>
      <c r="B21" s="28">
        <v>0.22309600000000002</v>
      </c>
      <c r="C21" t="s">
        <v>168</v>
      </c>
    </row>
    <row r="22" spans="1:3" x14ac:dyDescent="0.25">
      <c r="A22" s="8">
        <v>42934</v>
      </c>
      <c r="B22" s="28">
        <v>0</v>
      </c>
      <c r="C22" t="s">
        <v>168</v>
      </c>
    </row>
    <row r="23" spans="1:3" x14ac:dyDescent="0.25">
      <c r="A23" s="8">
        <v>42955</v>
      </c>
      <c r="B23" s="28">
        <v>0.43304399999999998</v>
      </c>
      <c r="C23" t="s">
        <v>168</v>
      </c>
    </row>
    <row r="24" spans="1:3" x14ac:dyDescent="0.25">
      <c r="A24" s="8">
        <v>43096</v>
      </c>
      <c r="B24" s="28">
        <v>0.12540000000000001</v>
      </c>
      <c r="C24" t="s">
        <v>168</v>
      </c>
    </row>
    <row r="25" spans="1:3" x14ac:dyDescent="0.25">
      <c r="A25" s="8">
        <v>43286</v>
      </c>
      <c r="B25" s="28">
        <v>0</v>
      </c>
      <c r="C25" t="s">
        <v>168</v>
      </c>
    </row>
    <row r="26" spans="1:3" x14ac:dyDescent="0.25">
      <c r="A26" s="8">
        <v>43518</v>
      </c>
      <c r="B26" s="28">
        <v>0</v>
      </c>
      <c r="C26" t="s">
        <v>168</v>
      </c>
    </row>
    <row r="27" spans="1:3" x14ac:dyDescent="0.25">
      <c r="A27" s="8">
        <v>43535</v>
      </c>
      <c r="B27" s="28">
        <v>3.4751000000000004E-2</v>
      </c>
      <c r="C27" t="s">
        <v>168</v>
      </c>
    </row>
    <row r="28" spans="1:3" x14ac:dyDescent="0.25">
      <c r="A28" s="8">
        <v>43585</v>
      </c>
      <c r="B28" s="28">
        <v>0</v>
      </c>
      <c r="C28" t="s">
        <v>168</v>
      </c>
    </row>
    <row r="29" spans="1:3" x14ac:dyDescent="0.25">
      <c r="A29" s="8">
        <v>43619</v>
      </c>
      <c r="B29" s="28">
        <v>0</v>
      </c>
      <c r="C29" t="s">
        <v>168</v>
      </c>
    </row>
    <row r="30" spans="1:3" x14ac:dyDescent="0.25">
      <c r="A30" s="8">
        <v>43819</v>
      </c>
      <c r="B30" s="28">
        <v>0</v>
      </c>
      <c r="C30" t="s">
        <v>168</v>
      </c>
    </row>
    <row r="31" spans="1:3" x14ac:dyDescent="0.25">
      <c r="A31" s="8">
        <v>44025</v>
      </c>
      <c r="B31" s="28">
        <v>0</v>
      </c>
      <c r="C31" t="s">
        <v>168</v>
      </c>
    </row>
    <row r="32" spans="1:3" x14ac:dyDescent="0.25">
      <c r="A32" s="8">
        <v>44305</v>
      </c>
      <c r="B32" s="28">
        <v>0</v>
      </c>
      <c r="C32" t="s">
        <v>168</v>
      </c>
    </row>
    <row r="33" spans="1:3" x14ac:dyDescent="0.25">
      <c r="A33" s="8">
        <v>44347</v>
      </c>
      <c r="B33" s="28">
        <v>0</v>
      </c>
      <c r="C33" t="s">
        <v>168</v>
      </c>
    </row>
    <row r="34" spans="1:3" x14ac:dyDescent="0.25">
      <c r="A34" s="8">
        <v>44356</v>
      </c>
      <c r="B34" s="28">
        <v>0</v>
      </c>
      <c r="C34" t="s">
        <v>168</v>
      </c>
    </row>
    <row r="35" spans="1:3" x14ac:dyDescent="0.25">
      <c r="A35" s="8">
        <v>45480</v>
      </c>
      <c r="B35" s="28">
        <v>0</v>
      </c>
      <c r="C35" t="s">
        <v>168</v>
      </c>
    </row>
    <row r="36" spans="1:3" x14ac:dyDescent="0.25">
      <c r="A36" s="8">
        <v>45844</v>
      </c>
      <c r="B36" s="28">
        <v>0</v>
      </c>
      <c r="C36" t="s">
        <v>168</v>
      </c>
    </row>
    <row r="37" spans="1:3" x14ac:dyDescent="0.25">
      <c r="A37" s="8">
        <v>46213</v>
      </c>
      <c r="B37" s="28">
        <v>0</v>
      </c>
      <c r="C37" t="s">
        <v>168</v>
      </c>
    </row>
    <row r="38" spans="1:3" x14ac:dyDescent="0.25">
      <c r="A38" s="8">
        <v>46857</v>
      </c>
      <c r="B38" s="28">
        <v>0.2</v>
      </c>
      <c r="C38" t="s">
        <v>168</v>
      </c>
    </row>
    <row r="39" spans="1:3" x14ac:dyDescent="0.25">
      <c r="A39" s="8">
        <v>49074</v>
      </c>
      <c r="B39" s="28">
        <v>0</v>
      </c>
      <c r="C39" t="s">
        <v>168</v>
      </c>
    </row>
    <row r="40" spans="1:3" x14ac:dyDescent="0.25">
      <c r="A40" s="8">
        <v>49142</v>
      </c>
      <c r="B40" s="28">
        <v>0.31</v>
      </c>
      <c r="C40" t="s">
        <v>168</v>
      </c>
    </row>
    <row r="41" spans="1:3" x14ac:dyDescent="0.25">
      <c r="A41" s="8">
        <v>57551</v>
      </c>
      <c r="B41" s="28">
        <v>0</v>
      </c>
      <c r="C41" t="s">
        <v>168</v>
      </c>
    </row>
    <row r="42" spans="1:3" x14ac:dyDescent="0.25">
      <c r="A42" s="8">
        <v>42306</v>
      </c>
      <c r="B42" s="28">
        <v>8.1431999999999997E-3</v>
      </c>
      <c r="C42" t="s">
        <v>169</v>
      </c>
    </row>
    <row r="43" spans="1:3" x14ac:dyDescent="0.25">
      <c r="A43" s="8">
        <v>42401</v>
      </c>
      <c r="B43" s="28">
        <v>6.5234399999999993E-3</v>
      </c>
      <c r="C43" t="s">
        <v>169</v>
      </c>
    </row>
    <row r="44" spans="1:3" x14ac:dyDescent="0.25">
      <c r="A44" s="8">
        <v>42238</v>
      </c>
      <c r="B44" s="28">
        <v>1.14863E-2</v>
      </c>
      <c r="C44" t="s">
        <v>169</v>
      </c>
    </row>
    <row r="45" spans="1:3" x14ac:dyDescent="0.25">
      <c r="A45" s="8">
        <v>42604</v>
      </c>
      <c r="B45" s="28">
        <v>1.14863E-2</v>
      </c>
      <c r="C45" t="s">
        <v>169</v>
      </c>
    </row>
    <row r="46" spans="1:3" x14ac:dyDescent="0.25">
      <c r="A46" s="8">
        <v>42316</v>
      </c>
      <c r="B46" s="28">
        <v>8.9819100000000009E-3</v>
      </c>
      <c r="C46" t="s">
        <v>169</v>
      </c>
    </row>
    <row r="47" spans="1:3" x14ac:dyDescent="0.25">
      <c r="A47" s="8">
        <v>42682</v>
      </c>
      <c r="B47" s="28">
        <v>8.9819100000000009E-3</v>
      </c>
      <c r="C47" t="s">
        <v>169</v>
      </c>
    </row>
    <row r="48" spans="1:3" x14ac:dyDescent="0.25">
      <c r="A48" s="8">
        <v>42344</v>
      </c>
      <c r="B48" s="28">
        <v>3.6855E-3</v>
      </c>
      <c r="C48" t="s">
        <v>169</v>
      </c>
    </row>
    <row r="49" spans="1:3" x14ac:dyDescent="0.25">
      <c r="A49" s="8">
        <v>42710</v>
      </c>
      <c r="B49" s="28">
        <v>3.6855E-3</v>
      </c>
      <c r="C49" t="s">
        <v>169</v>
      </c>
    </row>
    <row r="50" spans="1:3" x14ac:dyDescent="0.25">
      <c r="A50" s="8">
        <v>42446</v>
      </c>
      <c r="B50" s="28">
        <v>1.8126000000000003E-2</v>
      </c>
      <c r="C50" t="s">
        <v>169</v>
      </c>
    </row>
    <row r="51" spans="1:3" x14ac:dyDescent="0.25">
      <c r="A51" s="8">
        <v>42811</v>
      </c>
      <c r="B51" s="28">
        <v>1.8126000000000003E-2</v>
      </c>
      <c r="C51" t="s">
        <v>169</v>
      </c>
    </row>
    <row r="52" spans="1:3" x14ac:dyDescent="0.25">
      <c r="A52" s="8">
        <v>42554</v>
      </c>
      <c r="B52" s="28">
        <v>1.0039320000000001E-2</v>
      </c>
      <c r="C52" t="s">
        <v>169</v>
      </c>
    </row>
    <row r="53" spans="1:3" x14ac:dyDescent="0.25">
      <c r="A53" s="8">
        <v>42919</v>
      </c>
      <c r="B53" s="28">
        <v>1.0039320000000001E-2</v>
      </c>
      <c r="C53" t="s">
        <v>169</v>
      </c>
    </row>
    <row r="54" spans="1:3" x14ac:dyDescent="0.25">
      <c r="A54" s="8">
        <v>42224</v>
      </c>
      <c r="B54" s="28">
        <v>1.6455671999999998E-2</v>
      </c>
      <c r="C54" t="s">
        <v>169</v>
      </c>
    </row>
    <row r="55" spans="1:3" x14ac:dyDescent="0.25">
      <c r="A55" s="8">
        <v>42590</v>
      </c>
      <c r="B55" s="28">
        <v>1.6455671999999998E-2</v>
      </c>
      <c r="C55" t="s">
        <v>169</v>
      </c>
    </row>
    <row r="56" spans="1:3" x14ac:dyDescent="0.25">
      <c r="A56" s="8">
        <v>42955</v>
      </c>
      <c r="B56" s="28">
        <v>1.6455671999999998E-2</v>
      </c>
      <c r="C56" t="s">
        <v>169</v>
      </c>
    </row>
    <row r="57" spans="1:3" x14ac:dyDescent="0.25">
      <c r="A57" s="8">
        <v>42365</v>
      </c>
      <c r="B57" s="28">
        <v>6.2875560000000006E-3</v>
      </c>
      <c r="C57" t="s">
        <v>169</v>
      </c>
    </row>
    <row r="58" spans="1:3" x14ac:dyDescent="0.25">
      <c r="A58" s="8">
        <v>42731</v>
      </c>
      <c r="B58" s="28">
        <v>6.2875560000000006E-3</v>
      </c>
      <c r="C58" t="s">
        <v>169</v>
      </c>
    </row>
    <row r="59" spans="1:3" x14ac:dyDescent="0.25">
      <c r="A59" s="8">
        <v>43096</v>
      </c>
      <c r="B59" s="28">
        <v>6.2875560000000006E-3</v>
      </c>
      <c r="C59" t="s">
        <v>169</v>
      </c>
    </row>
    <row r="60" spans="1:3" x14ac:dyDescent="0.25">
      <c r="A60" s="8">
        <v>42440</v>
      </c>
      <c r="B60" s="28">
        <v>1.7375500000000002E-3</v>
      </c>
      <c r="C60" t="s">
        <v>169</v>
      </c>
    </row>
    <row r="61" spans="1:3" x14ac:dyDescent="0.25">
      <c r="A61" s="8">
        <v>42805</v>
      </c>
      <c r="B61" s="28">
        <v>1.7375500000000002E-3</v>
      </c>
      <c r="C61" t="s">
        <v>169</v>
      </c>
    </row>
    <row r="62" spans="1:3" x14ac:dyDescent="0.25">
      <c r="A62" s="8">
        <v>43170</v>
      </c>
      <c r="B62" s="28">
        <v>1.7375500000000002E-3</v>
      </c>
      <c r="C62" t="s">
        <v>169</v>
      </c>
    </row>
    <row r="63" spans="1:3" x14ac:dyDescent="0.25">
      <c r="A63" s="8">
        <v>43535</v>
      </c>
      <c r="B63" s="28">
        <v>1.7375500000000002E-3</v>
      </c>
      <c r="C63" t="s">
        <v>169</v>
      </c>
    </row>
    <row r="64" spans="1:3" x14ac:dyDescent="0.25">
      <c r="A64" s="8">
        <v>42474</v>
      </c>
      <c r="B64" s="28">
        <v>1.2280000000000001E-2</v>
      </c>
      <c r="C64" t="s">
        <v>169</v>
      </c>
    </row>
    <row r="65" spans="1:3" x14ac:dyDescent="0.25">
      <c r="A65" s="8">
        <v>42839</v>
      </c>
      <c r="B65" s="28">
        <v>1.2280000000000001E-2</v>
      </c>
      <c r="C65" t="s">
        <v>169</v>
      </c>
    </row>
    <row r="66" spans="1:3" x14ac:dyDescent="0.25">
      <c r="A66" s="8">
        <v>43204</v>
      </c>
      <c r="B66" s="28">
        <v>1.2280000000000001E-2</v>
      </c>
      <c r="C66" t="s">
        <v>169</v>
      </c>
    </row>
    <row r="67" spans="1:3" x14ac:dyDescent="0.25">
      <c r="A67" s="8">
        <v>43569</v>
      </c>
      <c r="B67" s="28">
        <v>1.2280000000000001E-2</v>
      </c>
      <c r="C67" t="s">
        <v>169</v>
      </c>
    </row>
    <row r="68" spans="1:3" x14ac:dyDescent="0.25">
      <c r="A68" s="8">
        <v>43935</v>
      </c>
      <c r="B68" s="28">
        <v>1.2280000000000001E-2</v>
      </c>
      <c r="C68" t="s">
        <v>169</v>
      </c>
    </row>
    <row r="69" spans="1:3" x14ac:dyDescent="0.25">
      <c r="A69" s="8">
        <v>44300</v>
      </c>
      <c r="B69" s="28">
        <v>1.2280000000000001E-2</v>
      </c>
      <c r="C69" t="s">
        <v>169</v>
      </c>
    </row>
    <row r="70" spans="1:3" x14ac:dyDescent="0.25">
      <c r="A70" s="8">
        <v>44665</v>
      </c>
      <c r="B70" s="28">
        <v>1.2280000000000001E-2</v>
      </c>
      <c r="C70" t="s">
        <v>169</v>
      </c>
    </row>
    <row r="71" spans="1:3" x14ac:dyDescent="0.25">
      <c r="A71" s="8">
        <v>45030</v>
      </c>
      <c r="B71" s="28">
        <v>1.2280000000000001E-2</v>
      </c>
      <c r="C71" t="s">
        <v>169</v>
      </c>
    </row>
    <row r="72" spans="1:3" x14ac:dyDescent="0.25">
      <c r="A72" s="8">
        <v>45396</v>
      </c>
      <c r="B72" s="28">
        <v>1.2280000000000001E-2</v>
      </c>
      <c r="C72" t="s">
        <v>169</v>
      </c>
    </row>
    <row r="73" spans="1:3" x14ac:dyDescent="0.25">
      <c r="A73" s="8">
        <v>45761</v>
      </c>
      <c r="B73" s="28">
        <v>1.2280000000000001E-2</v>
      </c>
      <c r="C73" t="s">
        <v>169</v>
      </c>
    </row>
    <row r="74" spans="1:3" x14ac:dyDescent="0.25">
      <c r="A74" s="8">
        <v>46126</v>
      </c>
      <c r="B74" s="28">
        <v>1.2280000000000001E-2</v>
      </c>
      <c r="C74" t="s">
        <v>169</v>
      </c>
    </row>
    <row r="75" spans="1:3" x14ac:dyDescent="0.25">
      <c r="A75" s="8">
        <v>46491</v>
      </c>
      <c r="B75" s="28">
        <v>1.2280000000000001E-2</v>
      </c>
      <c r="C75" t="s">
        <v>169</v>
      </c>
    </row>
    <row r="76" spans="1:3" x14ac:dyDescent="0.25">
      <c r="A76" s="8">
        <v>46857</v>
      </c>
      <c r="B76" s="28">
        <v>1.2280000000000001E-2</v>
      </c>
      <c r="C76" t="s">
        <v>169</v>
      </c>
    </row>
    <row r="77" spans="1:3" x14ac:dyDescent="0.25">
      <c r="A77" s="8">
        <v>42568</v>
      </c>
      <c r="B77" s="28">
        <v>1.6119999999999999E-2</v>
      </c>
      <c r="C77" t="s">
        <v>169</v>
      </c>
    </row>
    <row r="78" spans="1:3" x14ac:dyDescent="0.25">
      <c r="A78" s="8">
        <v>42933</v>
      </c>
      <c r="B78" s="28">
        <v>1.6119999999999999E-2</v>
      </c>
      <c r="C78" t="s">
        <v>169</v>
      </c>
    </row>
    <row r="79" spans="1:3" x14ac:dyDescent="0.25">
      <c r="A79" s="8">
        <v>43298</v>
      </c>
      <c r="B79" s="28">
        <v>1.6119999999999999E-2</v>
      </c>
      <c r="C79" t="s">
        <v>169</v>
      </c>
    </row>
    <row r="80" spans="1:3" x14ac:dyDescent="0.25">
      <c r="A80" s="8">
        <v>43663</v>
      </c>
      <c r="B80" s="28">
        <v>1.6119999999999999E-2</v>
      </c>
      <c r="C80" t="s">
        <v>169</v>
      </c>
    </row>
    <row r="81" spans="1:3" x14ac:dyDescent="0.25">
      <c r="A81" s="8">
        <v>44029</v>
      </c>
      <c r="B81" s="28">
        <v>1.6119999999999999E-2</v>
      </c>
      <c r="C81" t="s">
        <v>169</v>
      </c>
    </row>
    <row r="82" spans="1:3" x14ac:dyDescent="0.25">
      <c r="A82" s="8">
        <v>44394</v>
      </c>
      <c r="B82" s="28">
        <v>1.6119999999999999E-2</v>
      </c>
      <c r="C82" t="s">
        <v>169</v>
      </c>
    </row>
    <row r="83" spans="1:3" x14ac:dyDescent="0.25">
      <c r="A83" s="8">
        <v>44759</v>
      </c>
      <c r="B83" s="28">
        <v>1.6119999999999999E-2</v>
      </c>
      <c r="C83" t="s">
        <v>169</v>
      </c>
    </row>
    <row r="84" spans="1:3" x14ac:dyDescent="0.25">
      <c r="A84" s="8">
        <v>45124</v>
      </c>
      <c r="B84" s="28">
        <v>1.6119999999999999E-2</v>
      </c>
      <c r="C84" t="s">
        <v>169</v>
      </c>
    </row>
    <row r="85" spans="1:3" x14ac:dyDescent="0.25">
      <c r="A85" s="8">
        <v>45490</v>
      </c>
      <c r="B85" s="28">
        <v>1.6119999999999999E-2</v>
      </c>
      <c r="C85" t="s">
        <v>169</v>
      </c>
    </row>
    <row r="86" spans="1:3" x14ac:dyDescent="0.25">
      <c r="A86" s="8">
        <v>45855</v>
      </c>
      <c r="B86" s="28">
        <v>1.6119999999999999E-2</v>
      </c>
      <c r="C86" t="s">
        <v>169</v>
      </c>
    </row>
    <row r="87" spans="1:3" x14ac:dyDescent="0.25">
      <c r="A87" s="8">
        <v>46220</v>
      </c>
      <c r="B87" s="28">
        <v>1.6119999999999999E-2</v>
      </c>
      <c r="C87" t="s">
        <v>169</v>
      </c>
    </row>
    <row r="88" spans="1:3" x14ac:dyDescent="0.25">
      <c r="A88" s="8">
        <v>46585</v>
      </c>
      <c r="B88" s="28">
        <v>1.6119999999999999E-2</v>
      </c>
      <c r="C88" t="s">
        <v>169</v>
      </c>
    </row>
    <row r="89" spans="1:3" x14ac:dyDescent="0.25">
      <c r="A89" s="8">
        <v>46951</v>
      </c>
      <c r="B89" s="28">
        <v>1.6119999999999999E-2</v>
      </c>
      <c r="C89" t="s">
        <v>169</v>
      </c>
    </row>
    <row r="90" spans="1:3" x14ac:dyDescent="0.25">
      <c r="A90" s="8">
        <v>47316</v>
      </c>
      <c r="B90" s="28">
        <v>1.6119999999999999E-2</v>
      </c>
      <c r="C90" t="s">
        <v>169</v>
      </c>
    </row>
    <row r="91" spans="1:3" x14ac:dyDescent="0.25">
      <c r="A91" s="8">
        <v>47681</v>
      </c>
      <c r="B91" s="28">
        <v>1.6119999999999999E-2</v>
      </c>
      <c r="C91" t="s">
        <v>169</v>
      </c>
    </row>
    <row r="92" spans="1:3" x14ac:dyDescent="0.25">
      <c r="A92" s="8">
        <v>48046</v>
      </c>
      <c r="B92" s="28">
        <v>1.6119999999999999E-2</v>
      </c>
      <c r="C92" t="s">
        <v>169</v>
      </c>
    </row>
    <row r="93" spans="1:3" x14ac:dyDescent="0.25">
      <c r="A93" s="8">
        <v>48412</v>
      </c>
      <c r="B93" s="28">
        <v>1.6119999999999999E-2</v>
      </c>
      <c r="C93" t="s">
        <v>169</v>
      </c>
    </row>
    <row r="94" spans="1:3" x14ac:dyDescent="0.25">
      <c r="A94" s="8">
        <v>48777</v>
      </c>
      <c r="B94" s="28">
        <v>1.6119999999999999E-2</v>
      </c>
      <c r="C94" t="s">
        <v>169</v>
      </c>
    </row>
    <row r="95" spans="1:3" x14ac:dyDescent="0.25">
      <c r="A95" s="8">
        <v>49142</v>
      </c>
      <c r="B95" s="28">
        <v>1.6119999999999999E-2</v>
      </c>
      <c r="C95" t="s">
        <v>169</v>
      </c>
    </row>
    <row r="96" spans="1:3" x14ac:dyDescent="0.25">
      <c r="A96" s="8">
        <v>44981</v>
      </c>
      <c r="B96" s="28">
        <v>1.827187626</v>
      </c>
      <c r="C96" t="s">
        <v>170</v>
      </c>
    </row>
    <row r="97" spans="1:3" x14ac:dyDescent="0.25">
      <c r="A97" s="8">
        <v>45346</v>
      </c>
      <c r="B97" s="28">
        <v>1.811217072</v>
      </c>
      <c r="C97" t="s">
        <v>170</v>
      </c>
    </row>
    <row r="98" spans="1:3" x14ac:dyDescent="0.25">
      <c r="A98" s="8">
        <v>45712</v>
      </c>
      <c r="B98" s="28">
        <v>1.7940484059999999</v>
      </c>
      <c r="C98" t="s">
        <v>170</v>
      </c>
    </row>
    <row r="99" spans="1:3" x14ac:dyDescent="0.25">
      <c r="A99" s="8">
        <v>46077</v>
      </c>
      <c r="B99" s="28">
        <v>1.538493659</v>
      </c>
      <c r="C99" t="s">
        <v>170</v>
      </c>
    </row>
    <row r="100" spans="1:3" x14ac:dyDescent="0.25">
      <c r="A100" s="8">
        <v>46442</v>
      </c>
      <c r="B100" s="28">
        <v>1.515398743</v>
      </c>
      <c r="C100" t="s">
        <v>170</v>
      </c>
    </row>
    <row r="101" spans="1:3" x14ac:dyDescent="0.25">
      <c r="A101" s="8">
        <v>46807</v>
      </c>
      <c r="B101" s="28">
        <v>1.570879906</v>
      </c>
      <c r="C101" t="s">
        <v>170</v>
      </c>
    </row>
    <row r="102" spans="1:3" x14ac:dyDescent="0.25">
      <c r="A102" s="8">
        <v>47173</v>
      </c>
      <c r="B102" s="28">
        <v>1.54930637</v>
      </c>
      <c r="C102" t="s">
        <v>170</v>
      </c>
    </row>
    <row r="103" spans="1:3" x14ac:dyDescent="0.25">
      <c r="A103" s="8">
        <v>47538</v>
      </c>
      <c r="B103" s="28">
        <v>1.4808639560000001</v>
      </c>
      <c r="C103" t="s">
        <v>170</v>
      </c>
    </row>
    <row r="104" spans="1:3" x14ac:dyDescent="0.25">
      <c r="A104" s="8">
        <v>47903</v>
      </c>
      <c r="B104" s="28">
        <v>1.4234915509999999</v>
      </c>
      <c r="C104" t="s">
        <v>170</v>
      </c>
    </row>
    <row r="105" spans="1:3" x14ac:dyDescent="0.25">
      <c r="A105" s="8">
        <v>48268</v>
      </c>
      <c r="B105" s="28">
        <v>1.4192040180000001</v>
      </c>
      <c r="C105" t="s">
        <v>170</v>
      </c>
    </row>
    <row r="106" spans="1:3" x14ac:dyDescent="0.25">
      <c r="A106" s="8">
        <v>48634</v>
      </c>
      <c r="B106" s="28">
        <v>1.4980857169999999</v>
      </c>
      <c r="C106" t="s">
        <v>170</v>
      </c>
    </row>
    <row r="107" spans="1:3" x14ac:dyDescent="0.25">
      <c r="A107" s="8">
        <v>48999</v>
      </c>
      <c r="B107" s="28">
        <v>1.460790778</v>
      </c>
      <c r="C107" t="s">
        <v>170</v>
      </c>
    </row>
    <row r="108" spans="1:3" x14ac:dyDescent="0.25">
      <c r="A108" s="8">
        <v>49364</v>
      </c>
      <c r="B108" s="28">
        <v>1.4896480139999999</v>
      </c>
      <c r="C108" t="s">
        <v>170</v>
      </c>
    </row>
    <row r="109" spans="1:3" x14ac:dyDescent="0.25">
      <c r="A109" s="8">
        <v>49729</v>
      </c>
      <c r="B109" s="28">
        <v>1.570583855</v>
      </c>
      <c r="C109" t="s">
        <v>170</v>
      </c>
    </row>
    <row r="110" spans="1:3" x14ac:dyDescent="0.25">
      <c r="A110" s="8">
        <v>50095</v>
      </c>
      <c r="B110" s="28">
        <v>1.4516999189999999</v>
      </c>
      <c r="C110" t="s">
        <v>170</v>
      </c>
    </row>
    <row r="111" spans="1:3" x14ac:dyDescent="0.25">
      <c r="A111" s="8">
        <v>50460</v>
      </c>
      <c r="B111" s="28">
        <v>1.4326135280000001</v>
      </c>
      <c r="C111" t="s">
        <v>170</v>
      </c>
    </row>
    <row r="112" spans="1:3" x14ac:dyDescent="0.25">
      <c r="A112" s="8">
        <v>50825</v>
      </c>
      <c r="B112" s="28">
        <v>1.392777081</v>
      </c>
      <c r="C112" t="s">
        <v>170</v>
      </c>
    </row>
    <row r="113" spans="1:3" x14ac:dyDescent="0.25">
      <c r="A113" s="8">
        <v>51190</v>
      </c>
      <c r="B113" s="28">
        <v>1.42235453</v>
      </c>
      <c r="C113" t="s">
        <v>170</v>
      </c>
    </row>
    <row r="114" spans="1:3" x14ac:dyDescent="0.25">
      <c r="A114" s="8">
        <v>51556</v>
      </c>
      <c r="B114" s="28">
        <v>1.4073916019999999</v>
      </c>
      <c r="C114" t="s">
        <v>170</v>
      </c>
    </row>
    <row r="115" spans="1:3" x14ac:dyDescent="0.25">
      <c r="A115" s="8">
        <v>51921</v>
      </c>
      <c r="B115" s="28">
        <v>1.4674792270000001</v>
      </c>
      <c r="C115" t="s">
        <v>170</v>
      </c>
    </row>
    <row r="116" spans="1:3" x14ac:dyDescent="0.25">
      <c r="A116" s="8">
        <v>42424</v>
      </c>
      <c r="B116" s="28">
        <v>0.91570546673999997</v>
      </c>
      <c r="C116" t="s">
        <v>171</v>
      </c>
    </row>
    <row r="117" spans="1:3" x14ac:dyDescent="0.25">
      <c r="A117" s="8">
        <v>42790</v>
      </c>
      <c r="B117" s="28">
        <v>0.91570546673999997</v>
      </c>
      <c r="C117" t="s">
        <v>171</v>
      </c>
    </row>
    <row r="118" spans="1:3" x14ac:dyDescent="0.25">
      <c r="A118" s="8">
        <v>43155</v>
      </c>
      <c r="B118" s="28">
        <v>0.91570546673999997</v>
      </c>
      <c r="C118" t="s">
        <v>171</v>
      </c>
    </row>
    <row r="119" spans="1:3" x14ac:dyDescent="0.25">
      <c r="A119" s="8">
        <v>43520</v>
      </c>
      <c r="B119" s="28">
        <v>0.91570546673999997</v>
      </c>
      <c r="C119" t="s">
        <v>171</v>
      </c>
    </row>
    <row r="120" spans="1:3" x14ac:dyDescent="0.25">
      <c r="A120" s="8">
        <v>43885</v>
      </c>
      <c r="B120" s="28">
        <v>1.1141083178669999</v>
      </c>
      <c r="C120" t="s">
        <v>171</v>
      </c>
    </row>
    <row r="121" spans="1:3" x14ac:dyDescent="0.25">
      <c r="A121" s="8">
        <v>44251</v>
      </c>
      <c r="B121" s="28">
        <v>1.3125111689939999</v>
      </c>
      <c r="C121" t="s">
        <v>171</v>
      </c>
    </row>
    <row r="122" spans="1:3" x14ac:dyDescent="0.25">
      <c r="A122" s="8">
        <v>44616</v>
      </c>
      <c r="B122" s="28">
        <v>1.3125111689939999</v>
      </c>
      <c r="C122" t="s">
        <v>171</v>
      </c>
    </row>
    <row r="123" spans="1:3" x14ac:dyDescent="0.25">
      <c r="A123" s="8">
        <v>44981</v>
      </c>
      <c r="B123" s="28">
        <v>1.3125111689939999</v>
      </c>
      <c r="C123" t="s">
        <v>171</v>
      </c>
    </row>
    <row r="124" spans="1:3" x14ac:dyDescent="0.25">
      <c r="A124" s="8">
        <v>45346</v>
      </c>
      <c r="B124" s="28">
        <v>1.2339421010760001</v>
      </c>
      <c r="C124" t="s">
        <v>171</v>
      </c>
    </row>
    <row r="125" spans="1:3" x14ac:dyDescent="0.25">
      <c r="A125" s="8">
        <v>45712</v>
      </c>
      <c r="B125" s="28">
        <v>1.1560597669799999</v>
      </c>
      <c r="C125" t="s">
        <v>171</v>
      </c>
    </row>
    <row r="126" spans="1:3" x14ac:dyDescent="0.25">
      <c r="A126" s="8">
        <v>46077</v>
      </c>
      <c r="B126" s="28">
        <v>1.0789156855220001</v>
      </c>
      <c r="C126" t="s">
        <v>171</v>
      </c>
    </row>
    <row r="127" spans="1:3" x14ac:dyDescent="0.25">
      <c r="A127" s="8">
        <v>46442</v>
      </c>
      <c r="B127" s="28">
        <v>1.0127604581849998</v>
      </c>
      <c r="C127" t="s">
        <v>171</v>
      </c>
    </row>
    <row r="128" spans="1:3" x14ac:dyDescent="0.25">
      <c r="A128" s="8">
        <v>46807</v>
      </c>
      <c r="B128" s="28">
        <v>0.947598312236</v>
      </c>
      <c r="C128" t="s">
        <v>171</v>
      </c>
    </row>
    <row r="129" spans="1:3" x14ac:dyDescent="0.25">
      <c r="A129" s="8">
        <v>47173</v>
      </c>
      <c r="B129" s="28">
        <v>0.88005047627799982</v>
      </c>
      <c r="C129" t="s">
        <v>171</v>
      </c>
    </row>
    <row r="130" spans="1:3" x14ac:dyDescent="0.25">
      <c r="A130" s="8">
        <v>47538</v>
      </c>
      <c r="B130" s="28">
        <v>0.81343030236800007</v>
      </c>
      <c r="C130" t="s">
        <v>171</v>
      </c>
    </row>
    <row r="131" spans="1:3" x14ac:dyDescent="0.25">
      <c r="A131" s="8">
        <v>47903</v>
      </c>
      <c r="B131" s="28">
        <v>0.74975315226000006</v>
      </c>
      <c r="C131" t="s">
        <v>171</v>
      </c>
    </row>
    <row r="132" spans="1:3" x14ac:dyDescent="0.25">
      <c r="A132" s="8">
        <v>48268</v>
      </c>
      <c r="B132" s="28">
        <v>0.68854301556699993</v>
      </c>
      <c r="C132" t="s">
        <v>171</v>
      </c>
    </row>
    <row r="133" spans="1:3" x14ac:dyDescent="0.25">
      <c r="A133" s="8">
        <v>48634</v>
      </c>
      <c r="B133" s="28">
        <v>0.62751724279300003</v>
      </c>
      <c r="C133" t="s">
        <v>171</v>
      </c>
    </row>
    <row r="134" spans="1:3" x14ac:dyDescent="0.25">
      <c r="A134" s="8">
        <v>48999</v>
      </c>
      <c r="B134" s="28">
        <v>0.56309955696199998</v>
      </c>
      <c r="C134" t="s">
        <v>171</v>
      </c>
    </row>
    <row r="135" spans="1:3" x14ac:dyDescent="0.25">
      <c r="A135" s="8">
        <v>49364</v>
      </c>
      <c r="B135" s="28">
        <v>0.50028555350800008</v>
      </c>
      <c r="C135" t="s">
        <v>171</v>
      </c>
    </row>
    <row r="136" spans="1:3" x14ac:dyDescent="0.25">
      <c r="A136" s="8">
        <v>49729</v>
      </c>
      <c r="B136" s="28">
        <v>0.43623068890599997</v>
      </c>
      <c r="C136" t="s">
        <v>171</v>
      </c>
    </row>
    <row r="137" spans="1:3" x14ac:dyDescent="0.25">
      <c r="A137" s="8">
        <v>50095</v>
      </c>
      <c r="B137" s="28">
        <v>0.36869558314099998</v>
      </c>
      <c r="C137" t="s">
        <v>171</v>
      </c>
    </row>
    <row r="138" spans="1:3" x14ac:dyDescent="0.25">
      <c r="A138" s="8">
        <v>50460</v>
      </c>
      <c r="B138" s="28">
        <v>0.30627248662399997</v>
      </c>
      <c r="C138" t="s">
        <v>171</v>
      </c>
    </row>
    <row r="139" spans="1:3" x14ac:dyDescent="0.25">
      <c r="A139" s="8">
        <v>50825</v>
      </c>
      <c r="B139" s="28">
        <v>0.24467010491999996</v>
      </c>
      <c r="C139" t="s">
        <v>171</v>
      </c>
    </row>
    <row r="140" spans="1:3" x14ac:dyDescent="0.25">
      <c r="A140" s="8">
        <v>51190</v>
      </c>
      <c r="B140" s="28">
        <v>0.18478069043700002</v>
      </c>
      <c r="C140" t="s">
        <v>171</v>
      </c>
    </row>
    <row r="141" spans="1:3" x14ac:dyDescent="0.25">
      <c r="A141" s="8">
        <v>51556</v>
      </c>
      <c r="B141" s="28">
        <v>0.12361944564699998</v>
      </c>
      <c r="C141" t="s">
        <v>171</v>
      </c>
    </row>
    <row r="142" spans="1:3" x14ac:dyDescent="0.25">
      <c r="A142" s="8">
        <v>51921</v>
      </c>
      <c r="B142" s="28">
        <v>6.3101606761000004E-2</v>
      </c>
      <c r="C142" t="s">
        <v>171</v>
      </c>
    </row>
    <row r="143" spans="1:3" x14ac:dyDescent="0.25">
      <c r="A143" s="8">
        <v>42236</v>
      </c>
      <c r="B143" s="28">
        <v>3.1883000000000004</v>
      </c>
      <c r="C143" t="s">
        <v>172</v>
      </c>
    </row>
    <row r="144" spans="1:3" x14ac:dyDescent="0.25">
      <c r="A144" s="8">
        <v>42471</v>
      </c>
      <c r="B144" s="28">
        <v>5.28E-2</v>
      </c>
      <c r="C144" t="s">
        <v>172</v>
      </c>
    </row>
    <row r="145" spans="1:3" x14ac:dyDescent="0.25">
      <c r="A145" s="8">
        <v>42571</v>
      </c>
      <c r="B145" s="28">
        <v>2.2878999999999996</v>
      </c>
      <c r="C145" t="s">
        <v>172</v>
      </c>
    </row>
    <row r="146" spans="1:3" x14ac:dyDescent="0.25">
      <c r="A146" s="8">
        <v>42829</v>
      </c>
      <c r="B146" s="28">
        <v>4.8000000000000001E-2</v>
      </c>
      <c r="C146" t="s">
        <v>172</v>
      </c>
    </row>
    <row r="147" spans="1:3" x14ac:dyDescent="0.25">
      <c r="A147" s="8">
        <v>42845</v>
      </c>
      <c r="B147" s="28">
        <v>1.3537999999999999</v>
      </c>
      <c r="C147" t="s">
        <v>172</v>
      </c>
    </row>
    <row r="148" spans="1:3" x14ac:dyDescent="0.25">
      <c r="A148" s="8">
        <v>42936</v>
      </c>
      <c r="B148" s="28">
        <v>3.8778999999999995</v>
      </c>
      <c r="C148" t="s">
        <v>172</v>
      </c>
    </row>
    <row r="149" spans="1:3" x14ac:dyDescent="0.25">
      <c r="A149" s="8">
        <v>43286</v>
      </c>
      <c r="B149" s="28">
        <v>1.4E-2</v>
      </c>
      <c r="C149" t="s">
        <v>172</v>
      </c>
    </row>
    <row r="150" spans="1:3" x14ac:dyDescent="0.25">
      <c r="A150" s="8">
        <v>43301</v>
      </c>
      <c r="B150" s="28">
        <v>1.8564000000000001</v>
      </c>
      <c r="C150" t="s">
        <v>172</v>
      </c>
    </row>
    <row r="151" spans="1:3" x14ac:dyDescent="0.25">
      <c r="A151" s="8">
        <v>43535</v>
      </c>
      <c r="B151" s="28">
        <v>1.7100000000000001E-2</v>
      </c>
      <c r="C151" t="s">
        <v>172</v>
      </c>
    </row>
    <row r="152" spans="1:3" x14ac:dyDescent="0.25">
      <c r="A152" s="8">
        <v>43665</v>
      </c>
      <c r="B152" s="28">
        <v>3.7524999999999999</v>
      </c>
      <c r="C152" t="s">
        <v>172</v>
      </c>
    </row>
    <row r="153" spans="1:3" x14ac:dyDescent="0.25">
      <c r="A153" s="8">
        <v>43760</v>
      </c>
      <c r="B153" s="28">
        <v>2.0175999999999998</v>
      </c>
      <c r="C153" t="s">
        <v>172</v>
      </c>
    </row>
    <row r="154" spans="1:3" x14ac:dyDescent="0.25">
      <c r="A154" s="8">
        <v>44001</v>
      </c>
      <c r="B154" s="28">
        <v>1.3664000000000001</v>
      </c>
      <c r="C154" t="s">
        <v>172</v>
      </c>
    </row>
    <row r="155" spans="1:3" x14ac:dyDescent="0.25">
      <c r="A155" s="8">
        <v>44856</v>
      </c>
      <c r="B155" s="28">
        <v>1.3071999999999999</v>
      </c>
      <c r="C155" t="s">
        <v>172</v>
      </c>
    </row>
    <row r="156" spans="1:3" x14ac:dyDescent="0.25">
      <c r="A156" s="8">
        <v>45371</v>
      </c>
      <c r="B156" s="28">
        <v>1.3059000000000001</v>
      </c>
      <c r="C156" t="s">
        <v>172</v>
      </c>
    </row>
    <row r="157" spans="1:3" x14ac:dyDescent="0.25">
      <c r="A157" s="8">
        <v>45863</v>
      </c>
      <c r="B157" s="28">
        <v>4.8000000000000001E-2</v>
      </c>
      <c r="C157" t="s">
        <v>172</v>
      </c>
    </row>
    <row r="158" spans="1:3" x14ac:dyDescent="0.25">
      <c r="A158" s="8">
        <v>46101</v>
      </c>
      <c r="B158" s="28">
        <v>0.93670000000000009</v>
      </c>
      <c r="C158" t="s">
        <v>172</v>
      </c>
    </row>
    <row r="159" spans="1:3" x14ac:dyDescent="0.25">
      <c r="A159" s="8">
        <v>47689</v>
      </c>
      <c r="B159" s="28">
        <v>8.5000000000000006E-2</v>
      </c>
      <c r="C159" t="s">
        <v>172</v>
      </c>
    </row>
    <row r="160" spans="1:3" x14ac:dyDescent="0.25">
      <c r="A160" s="8">
        <v>50303</v>
      </c>
      <c r="B160" s="28">
        <v>0.1328</v>
      </c>
      <c r="C160" t="s">
        <v>172</v>
      </c>
    </row>
    <row r="161" spans="1:3" x14ac:dyDescent="0.25">
      <c r="A161" s="8">
        <v>42236</v>
      </c>
      <c r="B161" s="28">
        <v>0.19448630000000003</v>
      </c>
      <c r="C161" t="s">
        <v>173</v>
      </c>
    </row>
    <row r="162" spans="1:3" x14ac:dyDescent="0.25">
      <c r="A162" s="8">
        <v>42471</v>
      </c>
      <c r="B162" s="28">
        <v>0</v>
      </c>
      <c r="C162" t="s">
        <v>173</v>
      </c>
    </row>
    <row r="163" spans="1:3" x14ac:dyDescent="0.25">
      <c r="A163" s="8">
        <v>42571</v>
      </c>
      <c r="B163" s="28">
        <v>8.2364399999999977E-2</v>
      </c>
      <c r="C163" t="s">
        <v>173</v>
      </c>
    </row>
    <row r="164" spans="1:3" x14ac:dyDescent="0.25">
      <c r="A164" s="8">
        <v>42464</v>
      </c>
      <c r="B164" s="28">
        <v>0</v>
      </c>
      <c r="C164" t="s">
        <v>173</v>
      </c>
    </row>
    <row r="165" spans="1:3" x14ac:dyDescent="0.25">
      <c r="A165" s="8">
        <v>42829</v>
      </c>
      <c r="B165" s="28">
        <v>0</v>
      </c>
      <c r="C165" t="s">
        <v>173</v>
      </c>
    </row>
    <row r="166" spans="1:3" x14ac:dyDescent="0.25">
      <c r="A166" s="8">
        <v>42480</v>
      </c>
      <c r="B166" s="28">
        <v>7.9874199999999992E-2</v>
      </c>
      <c r="C166" t="s">
        <v>173</v>
      </c>
    </row>
    <row r="167" spans="1:3" x14ac:dyDescent="0.25">
      <c r="A167" s="8">
        <v>42845</v>
      </c>
      <c r="B167" s="28">
        <v>7.9874199999999992E-2</v>
      </c>
      <c r="C167" t="s">
        <v>173</v>
      </c>
    </row>
    <row r="168" spans="1:3" x14ac:dyDescent="0.25">
      <c r="A168" s="8">
        <v>42571</v>
      </c>
      <c r="B168" s="28">
        <v>0.16674969999999997</v>
      </c>
      <c r="C168" t="s">
        <v>173</v>
      </c>
    </row>
    <row r="169" spans="1:3" x14ac:dyDescent="0.25">
      <c r="A169" s="8">
        <v>42936</v>
      </c>
      <c r="B169" s="28">
        <v>0.16674969999999997</v>
      </c>
      <c r="C169" t="s">
        <v>173</v>
      </c>
    </row>
    <row r="170" spans="1:3" x14ac:dyDescent="0.25">
      <c r="A170" s="8">
        <v>42556</v>
      </c>
      <c r="B170" s="28">
        <v>0</v>
      </c>
      <c r="C170" t="s">
        <v>173</v>
      </c>
    </row>
    <row r="171" spans="1:3" x14ac:dyDescent="0.25">
      <c r="A171" s="8">
        <v>42921</v>
      </c>
      <c r="B171" s="28">
        <v>0</v>
      </c>
      <c r="C171" t="s">
        <v>173</v>
      </c>
    </row>
    <row r="172" spans="1:3" x14ac:dyDescent="0.25">
      <c r="A172" s="8">
        <v>43286</v>
      </c>
      <c r="B172" s="28">
        <v>0</v>
      </c>
      <c r="C172" t="s">
        <v>173</v>
      </c>
    </row>
    <row r="173" spans="1:3" x14ac:dyDescent="0.25">
      <c r="A173" s="8">
        <v>42571</v>
      </c>
      <c r="B173" s="28">
        <v>8.5394399999999995E-2</v>
      </c>
      <c r="C173" t="s">
        <v>173</v>
      </c>
    </row>
    <row r="174" spans="1:3" x14ac:dyDescent="0.25">
      <c r="A174" s="8">
        <v>42936</v>
      </c>
      <c r="B174" s="28">
        <v>8.5394399999999995E-2</v>
      </c>
      <c r="C174" t="s">
        <v>173</v>
      </c>
    </row>
    <row r="175" spans="1:3" x14ac:dyDescent="0.25">
      <c r="A175" s="8">
        <v>43301</v>
      </c>
      <c r="B175" s="28">
        <v>8.5394399999999995E-2</v>
      </c>
      <c r="C175" t="s">
        <v>173</v>
      </c>
    </row>
    <row r="176" spans="1:3" x14ac:dyDescent="0.25">
      <c r="A176" s="8">
        <v>42440</v>
      </c>
      <c r="B176" s="28">
        <v>8.5500000000000007E-4</v>
      </c>
      <c r="C176" t="s">
        <v>173</v>
      </c>
    </row>
    <row r="177" spans="1:3" x14ac:dyDescent="0.25">
      <c r="A177" s="8">
        <v>42805</v>
      </c>
      <c r="B177" s="28">
        <v>8.5500000000000007E-4</v>
      </c>
      <c r="C177" t="s">
        <v>173</v>
      </c>
    </row>
    <row r="178" spans="1:3" x14ac:dyDescent="0.25">
      <c r="A178" s="8">
        <v>43170</v>
      </c>
      <c r="B178" s="28">
        <v>8.5500000000000007E-4</v>
      </c>
      <c r="C178" t="s">
        <v>173</v>
      </c>
    </row>
    <row r="179" spans="1:3" x14ac:dyDescent="0.25">
      <c r="A179" s="8">
        <v>43535</v>
      </c>
      <c r="B179" s="28">
        <v>8.5500000000000007E-4</v>
      </c>
      <c r="C179" t="s">
        <v>173</v>
      </c>
    </row>
    <row r="180" spans="1:3" x14ac:dyDescent="0.25">
      <c r="A180" s="8">
        <v>42570</v>
      </c>
      <c r="B180" s="28">
        <v>0.22514999999999999</v>
      </c>
      <c r="C180" t="s">
        <v>173</v>
      </c>
    </row>
    <row r="181" spans="1:3" x14ac:dyDescent="0.25">
      <c r="A181" s="8">
        <v>42935</v>
      </c>
      <c r="B181" s="28">
        <v>0.22514999999999999</v>
      </c>
      <c r="C181" t="s">
        <v>173</v>
      </c>
    </row>
    <row r="182" spans="1:3" x14ac:dyDescent="0.25">
      <c r="A182" s="8">
        <v>43300</v>
      </c>
      <c r="B182" s="28">
        <v>0.22514999999999999</v>
      </c>
      <c r="C182" t="s">
        <v>173</v>
      </c>
    </row>
    <row r="183" spans="1:3" x14ac:dyDescent="0.25">
      <c r="A183" s="8">
        <v>43665</v>
      </c>
      <c r="B183" s="28">
        <v>0.22514999999999999</v>
      </c>
      <c r="C183" t="s">
        <v>173</v>
      </c>
    </row>
    <row r="184" spans="1:3" x14ac:dyDescent="0.25">
      <c r="A184" s="8">
        <v>42299</v>
      </c>
      <c r="B184" s="28">
        <v>0.13114399999999998</v>
      </c>
      <c r="C184" t="s">
        <v>173</v>
      </c>
    </row>
    <row r="185" spans="1:3" x14ac:dyDescent="0.25">
      <c r="A185" s="8">
        <v>42665</v>
      </c>
      <c r="B185" s="28">
        <v>0.13114399999999998</v>
      </c>
      <c r="C185" t="s">
        <v>173</v>
      </c>
    </row>
    <row r="186" spans="1:3" x14ac:dyDescent="0.25">
      <c r="A186" s="8">
        <v>43030</v>
      </c>
      <c r="B186" s="28">
        <v>0.13114399999999998</v>
      </c>
      <c r="C186" t="s">
        <v>173</v>
      </c>
    </row>
    <row r="187" spans="1:3" x14ac:dyDescent="0.25">
      <c r="A187" s="8">
        <v>43395</v>
      </c>
      <c r="B187" s="28">
        <v>0.13114399999999998</v>
      </c>
      <c r="C187" t="s">
        <v>173</v>
      </c>
    </row>
    <row r="188" spans="1:3" x14ac:dyDescent="0.25">
      <c r="A188" s="8">
        <v>43760</v>
      </c>
      <c r="B188" s="28">
        <v>0.13114399999999998</v>
      </c>
      <c r="C188" t="s">
        <v>173</v>
      </c>
    </row>
    <row r="189" spans="1:3" x14ac:dyDescent="0.25">
      <c r="A189" s="8">
        <v>42540</v>
      </c>
      <c r="B189" s="28">
        <v>8.5400000000000004E-2</v>
      </c>
      <c r="C189" t="s">
        <v>173</v>
      </c>
    </row>
    <row r="190" spans="1:3" x14ac:dyDescent="0.25">
      <c r="A190" s="8">
        <v>42905</v>
      </c>
      <c r="B190" s="28">
        <v>8.5400000000000004E-2</v>
      </c>
      <c r="C190" t="s">
        <v>173</v>
      </c>
    </row>
    <row r="191" spans="1:3" x14ac:dyDescent="0.25">
      <c r="A191" s="8">
        <v>43270</v>
      </c>
      <c r="B191" s="28">
        <v>8.5400000000000004E-2</v>
      </c>
      <c r="C191" t="s">
        <v>173</v>
      </c>
    </row>
    <row r="192" spans="1:3" x14ac:dyDescent="0.25">
      <c r="A192" s="8">
        <v>43635</v>
      </c>
      <c r="B192" s="28">
        <v>8.5400000000000004E-2</v>
      </c>
      <c r="C192" t="s">
        <v>173</v>
      </c>
    </row>
    <row r="193" spans="1:3" x14ac:dyDescent="0.25">
      <c r="A193" s="8">
        <v>44001</v>
      </c>
      <c r="B193" s="28">
        <v>8.5400000000000004E-2</v>
      </c>
      <c r="C193" t="s">
        <v>173</v>
      </c>
    </row>
    <row r="194" spans="1:3" x14ac:dyDescent="0.25">
      <c r="A194" s="8">
        <v>42299</v>
      </c>
      <c r="B194" s="28">
        <v>7.7124799999999993E-2</v>
      </c>
      <c r="C194" t="s">
        <v>173</v>
      </c>
    </row>
    <row r="195" spans="1:3" x14ac:dyDescent="0.25">
      <c r="A195" s="8">
        <v>42665</v>
      </c>
      <c r="B195" s="28">
        <v>7.7124799999999993E-2</v>
      </c>
      <c r="C195" t="s">
        <v>173</v>
      </c>
    </row>
    <row r="196" spans="1:3" x14ac:dyDescent="0.25">
      <c r="A196" s="8">
        <v>43030</v>
      </c>
      <c r="B196" s="28">
        <v>7.7124799999999993E-2</v>
      </c>
      <c r="C196" t="s">
        <v>173</v>
      </c>
    </row>
    <row r="197" spans="1:3" x14ac:dyDescent="0.25">
      <c r="A197" s="8">
        <v>43395</v>
      </c>
      <c r="B197" s="28">
        <v>7.7124799999999993E-2</v>
      </c>
      <c r="C197" t="s">
        <v>173</v>
      </c>
    </row>
    <row r="198" spans="1:3" x14ac:dyDescent="0.25">
      <c r="A198" s="8">
        <v>43760</v>
      </c>
      <c r="B198" s="28">
        <v>7.7124799999999993E-2</v>
      </c>
      <c r="C198" t="s">
        <v>173</v>
      </c>
    </row>
    <row r="199" spans="1:3" x14ac:dyDescent="0.25">
      <c r="A199" s="8">
        <v>44126</v>
      </c>
      <c r="B199" s="28">
        <v>7.7124799999999993E-2</v>
      </c>
      <c r="C199" t="s">
        <v>173</v>
      </c>
    </row>
    <row r="200" spans="1:3" x14ac:dyDescent="0.25">
      <c r="A200" s="8">
        <v>44491</v>
      </c>
      <c r="B200" s="28">
        <v>7.7124799999999993E-2</v>
      </c>
      <c r="C200" t="s">
        <v>173</v>
      </c>
    </row>
    <row r="201" spans="1:3" x14ac:dyDescent="0.25">
      <c r="A201" s="8">
        <v>44856</v>
      </c>
      <c r="B201" s="28">
        <v>7.7124799999999993E-2</v>
      </c>
      <c r="C201" t="s">
        <v>173</v>
      </c>
    </row>
    <row r="202" spans="1:3" x14ac:dyDescent="0.25">
      <c r="A202" s="8">
        <v>42449</v>
      </c>
      <c r="B202" s="28">
        <v>6.1377300000000003E-2</v>
      </c>
      <c r="C202" t="s">
        <v>173</v>
      </c>
    </row>
    <row r="203" spans="1:3" x14ac:dyDescent="0.25">
      <c r="A203" s="8">
        <v>42814</v>
      </c>
      <c r="B203" s="28">
        <v>6.1377300000000003E-2</v>
      </c>
      <c r="C203" t="s">
        <v>173</v>
      </c>
    </row>
    <row r="204" spans="1:3" x14ac:dyDescent="0.25">
      <c r="A204" s="8">
        <v>43179</v>
      </c>
      <c r="B204" s="28">
        <v>6.1377300000000003E-2</v>
      </c>
      <c r="C204" t="s">
        <v>173</v>
      </c>
    </row>
    <row r="205" spans="1:3" x14ac:dyDescent="0.25">
      <c r="A205" s="8">
        <v>43544</v>
      </c>
      <c r="B205" s="28">
        <v>6.1377300000000003E-2</v>
      </c>
      <c r="C205" t="s">
        <v>173</v>
      </c>
    </row>
    <row r="206" spans="1:3" x14ac:dyDescent="0.25">
      <c r="A206" s="8">
        <v>43910</v>
      </c>
      <c r="B206" s="28">
        <v>6.1377300000000003E-2</v>
      </c>
      <c r="C206" t="s">
        <v>173</v>
      </c>
    </row>
    <row r="207" spans="1:3" x14ac:dyDescent="0.25">
      <c r="A207" s="8">
        <v>44275</v>
      </c>
      <c r="B207" s="28">
        <v>6.1377300000000003E-2</v>
      </c>
      <c r="C207" t="s">
        <v>173</v>
      </c>
    </row>
    <row r="208" spans="1:3" x14ac:dyDescent="0.25">
      <c r="A208" s="8">
        <v>44640</v>
      </c>
      <c r="B208" s="28">
        <v>6.1377300000000003E-2</v>
      </c>
      <c r="C208" t="s">
        <v>173</v>
      </c>
    </row>
    <row r="209" spans="1:3" x14ac:dyDescent="0.25">
      <c r="A209" s="8">
        <v>45005</v>
      </c>
      <c r="B209" s="28">
        <v>6.1377300000000003E-2</v>
      </c>
      <c r="C209" t="s">
        <v>173</v>
      </c>
    </row>
    <row r="210" spans="1:3" x14ac:dyDescent="0.25">
      <c r="A210" s="8">
        <v>45371</v>
      </c>
      <c r="B210" s="28">
        <v>6.1377300000000003E-2</v>
      </c>
      <c r="C210" t="s">
        <v>173</v>
      </c>
    </row>
    <row r="211" spans="1:3" x14ac:dyDescent="0.25">
      <c r="A211" s="8">
        <v>42576</v>
      </c>
      <c r="B211" s="28">
        <v>0</v>
      </c>
      <c r="C211" t="s">
        <v>173</v>
      </c>
    </row>
    <row r="212" spans="1:3" x14ac:dyDescent="0.25">
      <c r="A212" s="8">
        <v>42941</v>
      </c>
      <c r="B212" s="28">
        <v>0</v>
      </c>
      <c r="C212" t="s">
        <v>173</v>
      </c>
    </row>
    <row r="213" spans="1:3" x14ac:dyDescent="0.25">
      <c r="A213" s="8">
        <v>43306</v>
      </c>
      <c r="B213" s="28">
        <v>0</v>
      </c>
      <c r="C213" t="s">
        <v>173</v>
      </c>
    </row>
    <row r="214" spans="1:3" x14ac:dyDescent="0.25">
      <c r="A214" s="8">
        <v>43671</v>
      </c>
      <c r="B214" s="28">
        <v>0</v>
      </c>
      <c r="C214" t="s">
        <v>173</v>
      </c>
    </row>
    <row r="215" spans="1:3" x14ac:dyDescent="0.25">
      <c r="A215" s="8">
        <v>44037</v>
      </c>
      <c r="B215" s="28">
        <v>0</v>
      </c>
      <c r="C215" t="s">
        <v>173</v>
      </c>
    </row>
    <row r="216" spans="1:3" x14ac:dyDescent="0.25">
      <c r="A216" s="8">
        <v>44402</v>
      </c>
      <c r="B216" s="28">
        <v>0</v>
      </c>
      <c r="C216" t="s">
        <v>173</v>
      </c>
    </row>
    <row r="217" spans="1:3" x14ac:dyDescent="0.25">
      <c r="A217" s="8">
        <v>44767</v>
      </c>
      <c r="B217" s="28">
        <v>0</v>
      </c>
      <c r="C217" t="s">
        <v>173</v>
      </c>
    </row>
    <row r="218" spans="1:3" x14ac:dyDescent="0.25">
      <c r="A218" s="8">
        <v>45132</v>
      </c>
      <c r="B218" s="28">
        <v>0</v>
      </c>
      <c r="C218" t="s">
        <v>173</v>
      </c>
    </row>
    <row r="219" spans="1:3" x14ac:dyDescent="0.25">
      <c r="A219" s="8">
        <v>45498</v>
      </c>
      <c r="B219" s="28">
        <v>0</v>
      </c>
      <c r="C219" t="s">
        <v>173</v>
      </c>
    </row>
    <row r="220" spans="1:3" x14ac:dyDescent="0.25">
      <c r="A220" s="8">
        <v>45863</v>
      </c>
      <c r="B220" s="28">
        <v>0</v>
      </c>
      <c r="C220" t="s">
        <v>173</v>
      </c>
    </row>
    <row r="221" spans="1:3" x14ac:dyDescent="0.25">
      <c r="A221" s="8">
        <v>42449</v>
      </c>
      <c r="B221" s="28">
        <v>4.9645100000000005E-2</v>
      </c>
      <c r="C221" t="s">
        <v>173</v>
      </c>
    </row>
    <row r="222" spans="1:3" x14ac:dyDescent="0.25">
      <c r="A222" s="8">
        <v>42814</v>
      </c>
      <c r="B222" s="28">
        <v>4.9645100000000005E-2</v>
      </c>
      <c r="C222" t="s">
        <v>173</v>
      </c>
    </row>
    <row r="223" spans="1:3" x14ac:dyDescent="0.25">
      <c r="A223" s="8">
        <v>43179</v>
      </c>
      <c r="B223" s="28">
        <v>4.9645100000000005E-2</v>
      </c>
      <c r="C223" t="s">
        <v>173</v>
      </c>
    </row>
    <row r="224" spans="1:3" x14ac:dyDescent="0.25">
      <c r="A224" s="8">
        <v>43544</v>
      </c>
      <c r="B224" s="28">
        <v>4.9645100000000005E-2</v>
      </c>
      <c r="C224" t="s">
        <v>173</v>
      </c>
    </row>
    <row r="225" spans="1:3" x14ac:dyDescent="0.25">
      <c r="A225" s="8">
        <v>43910</v>
      </c>
      <c r="B225" s="28">
        <v>4.9645100000000005E-2</v>
      </c>
      <c r="C225" t="s">
        <v>173</v>
      </c>
    </row>
    <row r="226" spans="1:3" x14ac:dyDescent="0.25">
      <c r="A226" s="8">
        <v>44275</v>
      </c>
      <c r="B226" s="28">
        <v>4.9645100000000005E-2</v>
      </c>
      <c r="C226" t="s">
        <v>173</v>
      </c>
    </row>
    <row r="227" spans="1:3" x14ac:dyDescent="0.25">
      <c r="A227" s="8">
        <v>44640</v>
      </c>
      <c r="B227" s="28">
        <v>4.9645100000000005E-2</v>
      </c>
      <c r="C227" t="s">
        <v>173</v>
      </c>
    </row>
    <row r="228" spans="1:3" x14ac:dyDescent="0.25">
      <c r="A228" s="8">
        <v>45005</v>
      </c>
      <c r="B228" s="28">
        <v>4.9645100000000005E-2</v>
      </c>
      <c r="C228" t="s">
        <v>173</v>
      </c>
    </row>
    <row r="229" spans="1:3" x14ac:dyDescent="0.25">
      <c r="A229" s="8">
        <v>45371</v>
      </c>
      <c r="B229" s="28">
        <v>4.9645100000000005E-2</v>
      </c>
      <c r="C229" t="s">
        <v>173</v>
      </c>
    </row>
    <row r="230" spans="1:3" x14ac:dyDescent="0.25">
      <c r="A230" s="8">
        <v>45736</v>
      </c>
      <c r="B230" s="28">
        <v>4.9645100000000005E-2</v>
      </c>
      <c r="C230" t="s">
        <v>173</v>
      </c>
    </row>
    <row r="231" spans="1:3" x14ac:dyDescent="0.25">
      <c r="A231" s="8">
        <v>46101</v>
      </c>
      <c r="B231" s="28">
        <v>4.9645100000000005E-2</v>
      </c>
      <c r="C231" t="s">
        <v>173</v>
      </c>
    </row>
    <row r="232" spans="1:3" x14ac:dyDescent="0.25">
      <c r="A232" s="8">
        <v>42576</v>
      </c>
      <c r="B232" s="28">
        <v>0</v>
      </c>
      <c r="C232" t="s">
        <v>173</v>
      </c>
    </row>
    <row r="233" spans="1:3" x14ac:dyDescent="0.25">
      <c r="A233" s="8">
        <v>42941</v>
      </c>
      <c r="B233" s="28">
        <v>0</v>
      </c>
      <c r="C233" t="s">
        <v>173</v>
      </c>
    </row>
    <row r="234" spans="1:3" x14ac:dyDescent="0.25">
      <c r="A234" s="8">
        <v>43306</v>
      </c>
      <c r="B234" s="28">
        <v>0</v>
      </c>
      <c r="C234" t="s">
        <v>173</v>
      </c>
    </row>
    <row r="235" spans="1:3" x14ac:dyDescent="0.25">
      <c r="A235" s="8">
        <v>43671</v>
      </c>
      <c r="B235" s="28">
        <v>0</v>
      </c>
      <c r="C235" t="s">
        <v>173</v>
      </c>
    </row>
    <row r="236" spans="1:3" x14ac:dyDescent="0.25">
      <c r="A236" s="8">
        <v>44037</v>
      </c>
      <c r="B236" s="28">
        <v>0</v>
      </c>
      <c r="C236" t="s">
        <v>173</v>
      </c>
    </row>
    <row r="237" spans="1:3" x14ac:dyDescent="0.25">
      <c r="A237" s="8">
        <v>44402</v>
      </c>
      <c r="B237" s="28">
        <v>0</v>
      </c>
      <c r="C237" t="s">
        <v>173</v>
      </c>
    </row>
    <row r="238" spans="1:3" x14ac:dyDescent="0.25">
      <c r="A238" s="8">
        <v>44767</v>
      </c>
      <c r="B238" s="28">
        <v>0</v>
      </c>
      <c r="C238" t="s">
        <v>173</v>
      </c>
    </row>
    <row r="239" spans="1:3" x14ac:dyDescent="0.25">
      <c r="A239" s="8">
        <v>45132</v>
      </c>
      <c r="B239" s="28">
        <v>0</v>
      </c>
      <c r="C239" t="s">
        <v>173</v>
      </c>
    </row>
    <row r="240" spans="1:3" x14ac:dyDescent="0.25">
      <c r="A240" s="8">
        <v>45498</v>
      </c>
      <c r="B240" s="28">
        <v>0</v>
      </c>
      <c r="C240" t="s">
        <v>173</v>
      </c>
    </row>
    <row r="241" spans="1:3" x14ac:dyDescent="0.25">
      <c r="A241" s="8">
        <v>45863</v>
      </c>
      <c r="B241" s="28">
        <v>0</v>
      </c>
      <c r="C241" t="s">
        <v>173</v>
      </c>
    </row>
    <row r="242" spans="1:3" x14ac:dyDescent="0.25">
      <c r="A242" s="8">
        <v>46228</v>
      </c>
      <c r="B242" s="28">
        <v>0</v>
      </c>
      <c r="C242" t="s">
        <v>173</v>
      </c>
    </row>
    <row r="243" spans="1:3" x14ac:dyDescent="0.25">
      <c r="A243" s="8">
        <v>46593</v>
      </c>
      <c r="B243" s="28">
        <v>0</v>
      </c>
      <c r="C243" t="s">
        <v>173</v>
      </c>
    </row>
    <row r="244" spans="1:3" x14ac:dyDescent="0.25">
      <c r="A244" s="8">
        <v>46959</v>
      </c>
      <c r="B244" s="28">
        <v>0</v>
      </c>
      <c r="C244" t="s">
        <v>173</v>
      </c>
    </row>
    <row r="245" spans="1:3" x14ac:dyDescent="0.25">
      <c r="A245" s="8">
        <v>47324</v>
      </c>
      <c r="B245" s="28">
        <v>0</v>
      </c>
      <c r="C245" t="s">
        <v>173</v>
      </c>
    </row>
    <row r="246" spans="1:3" x14ac:dyDescent="0.25">
      <c r="A246" s="8">
        <v>47689</v>
      </c>
      <c r="B246" s="28">
        <v>0</v>
      </c>
      <c r="C246" t="s">
        <v>173</v>
      </c>
    </row>
    <row r="247" spans="1:3" x14ac:dyDescent="0.25">
      <c r="A247" s="8">
        <v>42267</v>
      </c>
      <c r="B247" s="28">
        <v>5.9759999999999995E-3</v>
      </c>
      <c r="C247" t="s">
        <v>173</v>
      </c>
    </row>
    <row r="248" spans="1:3" x14ac:dyDescent="0.25">
      <c r="A248" s="8">
        <v>42633</v>
      </c>
      <c r="B248" s="28">
        <v>5.9759999999999995E-3</v>
      </c>
      <c r="C248" t="s">
        <v>173</v>
      </c>
    </row>
    <row r="249" spans="1:3" x14ac:dyDescent="0.25">
      <c r="A249" s="8">
        <v>42998</v>
      </c>
      <c r="B249" s="28">
        <v>5.9759999999999995E-3</v>
      </c>
      <c r="C249" t="s">
        <v>173</v>
      </c>
    </row>
    <row r="250" spans="1:3" x14ac:dyDescent="0.25">
      <c r="A250" s="8">
        <v>43363</v>
      </c>
      <c r="B250" s="28">
        <v>5.9759999999999995E-3</v>
      </c>
      <c r="C250" t="s">
        <v>173</v>
      </c>
    </row>
    <row r="251" spans="1:3" x14ac:dyDescent="0.25">
      <c r="A251" s="8">
        <v>43728</v>
      </c>
      <c r="B251" s="28">
        <v>5.9759999999999995E-3</v>
      </c>
      <c r="C251" t="s">
        <v>173</v>
      </c>
    </row>
    <row r="252" spans="1:3" x14ac:dyDescent="0.25">
      <c r="A252" s="8">
        <v>44094</v>
      </c>
      <c r="B252" s="28">
        <v>5.9759999999999995E-3</v>
      </c>
      <c r="C252" t="s">
        <v>173</v>
      </c>
    </row>
    <row r="253" spans="1:3" x14ac:dyDescent="0.25">
      <c r="A253" s="8">
        <v>44459</v>
      </c>
      <c r="B253" s="28">
        <v>5.9759999999999995E-3</v>
      </c>
      <c r="C253" t="s">
        <v>173</v>
      </c>
    </row>
    <row r="254" spans="1:3" x14ac:dyDescent="0.25">
      <c r="A254" s="8">
        <v>44824</v>
      </c>
      <c r="B254" s="28">
        <v>5.9759999999999995E-3</v>
      </c>
      <c r="C254" t="s">
        <v>173</v>
      </c>
    </row>
    <row r="255" spans="1:3" x14ac:dyDescent="0.25">
      <c r="A255" s="8">
        <v>45189</v>
      </c>
      <c r="B255" s="28">
        <v>5.9759999999999995E-3</v>
      </c>
      <c r="C255" t="s">
        <v>173</v>
      </c>
    </row>
    <row r="256" spans="1:3" x14ac:dyDescent="0.25">
      <c r="A256" s="8">
        <v>45555</v>
      </c>
      <c r="B256" s="28">
        <v>5.9759999999999995E-3</v>
      </c>
      <c r="C256" t="s">
        <v>173</v>
      </c>
    </row>
    <row r="257" spans="1:3" x14ac:dyDescent="0.25">
      <c r="A257" s="8">
        <v>45920</v>
      </c>
      <c r="B257" s="28">
        <v>5.9759999999999995E-3</v>
      </c>
      <c r="C257" t="s">
        <v>173</v>
      </c>
    </row>
    <row r="258" spans="1:3" x14ac:dyDescent="0.25">
      <c r="A258" s="8">
        <v>46285</v>
      </c>
      <c r="B258" s="28">
        <v>5.9759999999999995E-3</v>
      </c>
      <c r="C258" t="s">
        <v>173</v>
      </c>
    </row>
    <row r="259" spans="1:3" x14ac:dyDescent="0.25">
      <c r="A259" s="8">
        <v>46650</v>
      </c>
      <c r="B259" s="28">
        <v>5.9759999999999995E-3</v>
      </c>
      <c r="C259" t="s">
        <v>173</v>
      </c>
    </row>
    <row r="260" spans="1:3" x14ac:dyDescent="0.25">
      <c r="A260" s="8">
        <v>47016</v>
      </c>
      <c r="B260" s="28">
        <v>5.9759999999999995E-3</v>
      </c>
      <c r="C260" t="s">
        <v>173</v>
      </c>
    </row>
    <row r="261" spans="1:3" x14ac:dyDescent="0.25">
      <c r="A261" s="8">
        <v>47381</v>
      </c>
      <c r="B261" s="28">
        <v>5.9759999999999995E-3</v>
      </c>
      <c r="C261" t="s">
        <v>173</v>
      </c>
    </row>
    <row r="262" spans="1:3" x14ac:dyDescent="0.25">
      <c r="A262" s="8">
        <v>47746</v>
      </c>
      <c r="B262" s="28">
        <v>5.9759999999999995E-3</v>
      </c>
      <c r="C262" t="s">
        <v>173</v>
      </c>
    </row>
    <row r="263" spans="1:3" x14ac:dyDescent="0.25">
      <c r="A263" s="8">
        <v>48111</v>
      </c>
      <c r="B263" s="28">
        <v>5.9759999999999995E-3</v>
      </c>
      <c r="C263" t="s">
        <v>173</v>
      </c>
    </row>
    <row r="264" spans="1:3" x14ac:dyDescent="0.25">
      <c r="A264" s="8">
        <v>48477</v>
      </c>
      <c r="B264" s="28">
        <v>5.9759999999999995E-3</v>
      </c>
      <c r="C264" t="s">
        <v>173</v>
      </c>
    </row>
    <row r="265" spans="1:3" x14ac:dyDescent="0.25">
      <c r="A265" s="8">
        <v>48842</v>
      </c>
      <c r="B265" s="28">
        <v>5.9759999999999995E-3</v>
      </c>
      <c r="C265" t="s">
        <v>173</v>
      </c>
    </row>
    <row r="266" spans="1:3" x14ac:dyDescent="0.25">
      <c r="A266" s="8">
        <v>49207</v>
      </c>
      <c r="B266" s="28">
        <v>5.9759999999999995E-3</v>
      </c>
      <c r="C266" t="s">
        <v>173</v>
      </c>
    </row>
    <row r="267" spans="1:3" x14ac:dyDescent="0.25">
      <c r="A267" s="8">
        <v>49572</v>
      </c>
      <c r="B267" s="28">
        <v>5.9759999999999995E-3</v>
      </c>
      <c r="C267" t="s">
        <v>173</v>
      </c>
    </row>
    <row r="268" spans="1:3" x14ac:dyDescent="0.25">
      <c r="A268" s="8">
        <v>49938</v>
      </c>
      <c r="B268" s="28">
        <v>5.9759999999999995E-3</v>
      </c>
      <c r="C268" t="s">
        <v>173</v>
      </c>
    </row>
    <row r="269" spans="1:3" x14ac:dyDescent="0.25">
      <c r="A269" s="8">
        <v>50303</v>
      </c>
      <c r="B269" s="28">
        <v>5.9759999999999995E-3</v>
      </c>
      <c r="C269" t="s">
        <v>173</v>
      </c>
    </row>
    <row r="270" spans="1:3" x14ac:dyDescent="0.25">
      <c r="A270" s="8">
        <v>42551</v>
      </c>
      <c r="B270" s="28">
        <v>0.53816318500000004</v>
      </c>
      <c r="C270" t="s">
        <v>166</v>
      </c>
    </row>
    <row r="271" spans="1:3" x14ac:dyDescent="0.25">
      <c r="A271" s="8">
        <v>42916</v>
      </c>
      <c r="B271" s="28">
        <v>0.53816318500000004</v>
      </c>
      <c r="C271" t="s">
        <v>166</v>
      </c>
    </row>
    <row r="272" spans="1:3" x14ac:dyDescent="0.25">
      <c r="A272" s="8">
        <v>43281</v>
      </c>
      <c r="B272" s="28">
        <v>0.53816318500000004</v>
      </c>
      <c r="C272" t="s">
        <v>166</v>
      </c>
    </row>
    <row r="273" spans="1:3" x14ac:dyDescent="0.25">
      <c r="A273" s="8">
        <v>43646</v>
      </c>
      <c r="B273" s="28">
        <v>0.53816318500000004</v>
      </c>
      <c r="C273" t="s">
        <v>166</v>
      </c>
    </row>
    <row r="274" spans="1:3" x14ac:dyDescent="0.25">
      <c r="A274" s="8">
        <v>44012</v>
      </c>
      <c r="B274" s="28">
        <v>0.53816318500000004</v>
      </c>
      <c r="C274" t="s">
        <v>166</v>
      </c>
    </row>
    <row r="275" spans="1:3" x14ac:dyDescent="0.25">
      <c r="A275" s="8">
        <v>44377</v>
      </c>
      <c r="B275" s="28">
        <v>0.53816318500000004</v>
      </c>
      <c r="C275" t="s">
        <v>166</v>
      </c>
    </row>
    <row r="276" spans="1:3" x14ac:dyDescent="0.25">
      <c r="A276" s="8">
        <v>44742</v>
      </c>
      <c r="B276" s="28">
        <v>0.53816318500000004</v>
      </c>
      <c r="C276" t="s">
        <v>166</v>
      </c>
    </row>
    <row r="277" spans="1:3" x14ac:dyDescent="0.25">
      <c r="A277" s="8">
        <v>45107</v>
      </c>
      <c r="B277" s="28">
        <v>0.53816318500000004</v>
      </c>
      <c r="C277" t="s">
        <v>166</v>
      </c>
    </row>
    <row r="278" spans="1:3" x14ac:dyDescent="0.25">
      <c r="A278" s="8">
        <v>45473</v>
      </c>
      <c r="B278" s="28">
        <v>0.52514160600000004</v>
      </c>
      <c r="C278" t="s">
        <v>166</v>
      </c>
    </row>
    <row r="279" spans="1:3" x14ac:dyDescent="0.25">
      <c r="A279" s="8">
        <v>44981</v>
      </c>
      <c r="B279" s="28">
        <v>1.73</v>
      </c>
      <c r="C279" t="s">
        <v>198</v>
      </c>
    </row>
    <row r="280" spans="1:3" x14ac:dyDescent="0.25">
      <c r="A280" s="8">
        <v>45346</v>
      </c>
      <c r="B280" s="28">
        <v>1.73</v>
      </c>
      <c r="C280" t="s">
        <v>198</v>
      </c>
    </row>
    <row r="281" spans="1:3" x14ac:dyDescent="0.25">
      <c r="A281" s="8">
        <v>45712</v>
      </c>
      <c r="B281" s="28">
        <v>1.73</v>
      </c>
      <c r="C281" t="s">
        <v>198</v>
      </c>
    </row>
    <row r="282" spans="1:3" x14ac:dyDescent="0.25">
      <c r="A282" s="8">
        <v>46077</v>
      </c>
      <c r="B282" s="28">
        <v>1.73</v>
      </c>
      <c r="C282" t="s">
        <v>198</v>
      </c>
    </row>
    <row r="283" spans="1:3" x14ac:dyDescent="0.25">
      <c r="A283" s="8">
        <v>46442</v>
      </c>
      <c r="B283" s="28">
        <v>1.73</v>
      </c>
      <c r="C283" t="s">
        <v>198</v>
      </c>
    </row>
    <row r="284" spans="1:3" x14ac:dyDescent="0.25">
      <c r="A284" s="8">
        <v>46807</v>
      </c>
      <c r="B284" s="28">
        <v>1.73</v>
      </c>
      <c r="C284" t="s">
        <v>198</v>
      </c>
    </row>
    <row r="285" spans="1:3" x14ac:dyDescent="0.25">
      <c r="A285" s="8">
        <v>47173</v>
      </c>
      <c r="B285" s="28">
        <v>1.73</v>
      </c>
      <c r="C285" t="s">
        <v>198</v>
      </c>
    </row>
    <row r="286" spans="1:3" x14ac:dyDescent="0.25">
      <c r="A286" s="8">
        <v>47538</v>
      </c>
      <c r="B286" s="28">
        <v>1.73</v>
      </c>
      <c r="C286" t="s">
        <v>198</v>
      </c>
    </row>
    <row r="287" spans="1:3" x14ac:dyDescent="0.25">
      <c r="A287" s="8">
        <v>47903</v>
      </c>
      <c r="B287" s="28">
        <v>1.73</v>
      </c>
      <c r="C287" t="s">
        <v>198</v>
      </c>
    </row>
    <row r="288" spans="1:3" x14ac:dyDescent="0.25">
      <c r="A288" s="8">
        <v>48268</v>
      </c>
      <c r="B288" s="28">
        <v>1.73</v>
      </c>
      <c r="C288" t="s">
        <v>198</v>
      </c>
    </row>
    <row r="289" spans="1:3" x14ac:dyDescent="0.25">
      <c r="A289" s="8">
        <v>48634</v>
      </c>
      <c r="B289" s="28">
        <v>1.73</v>
      </c>
      <c r="C289" t="s">
        <v>198</v>
      </c>
    </row>
    <row r="290" spans="1:3" x14ac:dyDescent="0.25">
      <c r="A290" s="8">
        <v>48999</v>
      </c>
      <c r="B290" s="28">
        <v>1.73</v>
      </c>
      <c r="C290" t="s">
        <v>198</v>
      </c>
    </row>
    <row r="291" spans="1:3" x14ac:dyDescent="0.25">
      <c r="A291" s="8">
        <v>49364</v>
      </c>
      <c r="B291" s="28">
        <v>1.73</v>
      </c>
      <c r="C291" t="s">
        <v>198</v>
      </c>
    </row>
    <row r="292" spans="1:3" x14ac:dyDescent="0.25">
      <c r="A292" s="8">
        <v>49729</v>
      </c>
      <c r="B292" s="28">
        <v>1.73</v>
      </c>
      <c r="C292" t="s">
        <v>198</v>
      </c>
    </row>
    <row r="293" spans="1:3" x14ac:dyDescent="0.25">
      <c r="A293" s="8">
        <v>50095</v>
      </c>
      <c r="B293" s="28">
        <v>1.73</v>
      </c>
      <c r="C293" t="s">
        <v>198</v>
      </c>
    </row>
    <row r="294" spans="1:3" x14ac:dyDescent="0.25">
      <c r="A294" s="8">
        <v>50460</v>
      </c>
      <c r="B294" s="28">
        <v>1.73</v>
      </c>
      <c r="C294" t="s">
        <v>198</v>
      </c>
    </row>
    <row r="295" spans="1:3" x14ac:dyDescent="0.25">
      <c r="A295" s="8">
        <v>50825</v>
      </c>
      <c r="B295" s="28">
        <v>1.73</v>
      </c>
      <c r="C295" t="s">
        <v>198</v>
      </c>
    </row>
    <row r="296" spans="1:3" x14ac:dyDescent="0.25">
      <c r="A296" s="8">
        <v>51190</v>
      </c>
      <c r="B296" s="28">
        <v>1.73</v>
      </c>
      <c r="C296" t="s">
        <v>198</v>
      </c>
    </row>
    <row r="297" spans="1:3" x14ac:dyDescent="0.25">
      <c r="A297" s="8">
        <v>51556</v>
      </c>
      <c r="B297" s="28">
        <v>1.73</v>
      </c>
      <c r="C297" t="s">
        <v>198</v>
      </c>
    </row>
    <row r="298" spans="1:3" x14ac:dyDescent="0.25">
      <c r="A298" s="8">
        <v>51921</v>
      </c>
      <c r="B298" s="28">
        <v>1.73</v>
      </c>
      <c r="C298" t="s">
        <v>198</v>
      </c>
    </row>
    <row r="299" spans="1:3" x14ac:dyDescent="0.25">
      <c r="A299" s="8">
        <v>45094</v>
      </c>
      <c r="B299" s="28">
        <v>0.56500000000000006</v>
      </c>
      <c r="C299" t="s">
        <v>198</v>
      </c>
    </row>
    <row r="300" spans="1:3" x14ac:dyDescent="0.25">
      <c r="A300" s="8">
        <v>45460</v>
      </c>
      <c r="B300" s="28">
        <v>0.56500000000000006</v>
      </c>
      <c r="C300" t="s">
        <v>198</v>
      </c>
    </row>
    <row r="301" spans="1:3" x14ac:dyDescent="0.25">
      <c r="A301" s="8">
        <v>45825</v>
      </c>
      <c r="B301" s="28">
        <v>0.56499999999999995</v>
      </c>
      <c r="C301" t="s">
        <v>198</v>
      </c>
    </row>
    <row r="302" spans="1:3" x14ac:dyDescent="0.25">
      <c r="A302" s="8">
        <v>46190</v>
      </c>
      <c r="B302" s="28">
        <v>0.56499999999999995</v>
      </c>
      <c r="C302" t="s">
        <v>198</v>
      </c>
    </row>
    <row r="303" spans="1:3" x14ac:dyDescent="0.25">
      <c r="A303" s="8">
        <v>46555</v>
      </c>
      <c r="B303" s="28">
        <v>0.56499999999999995</v>
      </c>
      <c r="C303" t="s">
        <v>198</v>
      </c>
    </row>
    <row r="304" spans="1:3" x14ac:dyDescent="0.25">
      <c r="A304" s="8">
        <v>46921</v>
      </c>
      <c r="B304" s="28">
        <v>0.56499999999999995</v>
      </c>
      <c r="C304" t="s">
        <v>198</v>
      </c>
    </row>
    <row r="305" spans="1:3" x14ac:dyDescent="0.25">
      <c r="A305" s="8">
        <v>47286</v>
      </c>
      <c r="B305" s="28">
        <v>0.56499999999999995</v>
      </c>
      <c r="C305" t="s">
        <v>198</v>
      </c>
    </row>
    <row r="306" spans="1:3" x14ac:dyDescent="0.25">
      <c r="A306" s="8">
        <v>47651</v>
      </c>
      <c r="B306" s="28">
        <v>0.56499999999999995</v>
      </c>
      <c r="C306" t="s">
        <v>198</v>
      </c>
    </row>
    <row r="307" spans="1:3" x14ac:dyDescent="0.25">
      <c r="A307" s="8">
        <v>48016</v>
      </c>
      <c r="B307" s="28">
        <v>0.56499999999999995</v>
      </c>
      <c r="C307" t="s">
        <v>198</v>
      </c>
    </row>
    <row r="308" spans="1:3" x14ac:dyDescent="0.25">
      <c r="A308" s="8">
        <v>48382</v>
      </c>
      <c r="B308" s="28">
        <v>0.56499999999999995</v>
      </c>
      <c r="C308" t="s">
        <v>198</v>
      </c>
    </row>
    <row r="309" spans="1:3" x14ac:dyDescent="0.25">
      <c r="A309" s="8">
        <v>48747</v>
      </c>
      <c r="B309" s="28">
        <v>0.56499999999999995</v>
      </c>
      <c r="C309" t="s">
        <v>198</v>
      </c>
    </row>
    <row r="310" spans="1:3" x14ac:dyDescent="0.25">
      <c r="A310" s="8">
        <v>49112</v>
      </c>
      <c r="B310" s="28">
        <v>0.56499999999999995</v>
      </c>
      <c r="C310" t="s">
        <v>198</v>
      </c>
    </row>
    <row r="311" spans="1:3" x14ac:dyDescent="0.25">
      <c r="A311" s="8">
        <v>49477</v>
      </c>
      <c r="B311" s="28">
        <v>0.56499999999999995</v>
      </c>
      <c r="C311" t="s">
        <v>198</v>
      </c>
    </row>
    <row r="312" spans="1:3" x14ac:dyDescent="0.25">
      <c r="A312" s="8">
        <v>49843</v>
      </c>
      <c r="B312" s="28">
        <v>0.56499999999999995</v>
      </c>
      <c r="C312" t="s">
        <v>198</v>
      </c>
    </row>
    <row r="313" spans="1:3" x14ac:dyDescent="0.25">
      <c r="A313" s="8">
        <v>50208</v>
      </c>
      <c r="B313" s="28">
        <v>0.56499999999999995</v>
      </c>
      <c r="C313" t="s">
        <v>198</v>
      </c>
    </row>
    <row r="314" spans="1:3" x14ac:dyDescent="0.25">
      <c r="A314" s="8">
        <v>50573</v>
      </c>
      <c r="B314" s="28">
        <v>0.56499999999999995</v>
      </c>
      <c r="C314" t="s">
        <v>198</v>
      </c>
    </row>
    <row r="315" spans="1:3" x14ac:dyDescent="0.25">
      <c r="A315" s="8">
        <v>50938</v>
      </c>
      <c r="B315" s="28">
        <v>0.56499999999999995</v>
      </c>
      <c r="C315" t="s">
        <v>198</v>
      </c>
    </row>
    <row r="316" spans="1:3" x14ac:dyDescent="0.25">
      <c r="A316" s="8">
        <v>51304</v>
      </c>
      <c r="B316" s="28">
        <v>0.56499999999999995</v>
      </c>
      <c r="C316" t="s">
        <v>198</v>
      </c>
    </row>
    <row r="317" spans="1:3" x14ac:dyDescent="0.25">
      <c r="A317" s="8">
        <v>51669</v>
      </c>
      <c r="B317" s="28">
        <v>0.56499999999999995</v>
      </c>
      <c r="C317" t="s">
        <v>198</v>
      </c>
    </row>
    <row r="318" spans="1:3" x14ac:dyDescent="0.25">
      <c r="A318" s="8">
        <v>52034</v>
      </c>
      <c r="B318" s="28">
        <v>0.56499999999999995</v>
      </c>
      <c r="C318" t="s">
        <v>198</v>
      </c>
    </row>
    <row r="319" spans="1:3" x14ac:dyDescent="0.25">
      <c r="A319" s="8">
        <v>49053</v>
      </c>
      <c r="B319" s="28">
        <v>2.5</v>
      </c>
      <c r="C319" t="s">
        <v>198</v>
      </c>
    </row>
    <row r="320" spans="1:3" x14ac:dyDescent="0.25">
      <c r="A320" s="8">
        <v>49418</v>
      </c>
      <c r="B320" s="28">
        <v>2.5</v>
      </c>
      <c r="C320" t="s">
        <v>198</v>
      </c>
    </row>
    <row r="321" spans="1:3" x14ac:dyDescent="0.25">
      <c r="A321" s="8">
        <v>49784</v>
      </c>
      <c r="B321" s="28">
        <v>2.5</v>
      </c>
      <c r="C321" t="s">
        <v>198</v>
      </c>
    </row>
    <row r="322" spans="1:3" x14ac:dyDescent="0.25">
      <c r="A322" s="8">
        <v>50149</v>
      </c>
      <c r="B322" s="28">
        <v>2.5</v>
      </c>
      <c r="C322" t="s">
        <v>198</v>
      </c>
    </row>
    <row r="323" spans="1:3" x14ac:dyDescent="0.25">
      <c r="A323" s="8">
        <v>50514</v>
      </c>
      <c r="B323" s="28">
        <v>2.5</v>
      </c>
      <c r="C323" t="s">
        <v>198</v>
      </c>
    </row>
    <row r="324" spans="1:3" x14ac:dyDescent="0.25">
      <c r="A324" s="8">
        <v>50879</v>
      </c>
      <c r="B324" s="28">
        <v>2.5</v>
      </c>
      <c r="C324" t="s">
        <v>198</v>
      </c>
    </row>
    <row r="325" spans="1:3" x14ac:dyDescent="0.25">
      <c r="A325" s="8">
        <v>52340</v>
      </c>
      <c r="B325" s="28">
        <v>2.5</v>
      </c>
      <c r="C325" t="s">
        <v>198</v>
      </c>
    </row>
    <row r="326" spans="1:3" x14ac:dyDescent="0.25">
      <c r="A326" s="8">
        <v>52706</v>
      </c>
      <c r="B326" s="28">
        <v>2.5</v>
      </c>
      <c r="C326" t="s">
        <v>198</v>
      </c>
    </row>
    <row r="327" spans="1:3" x14ac:dyDescent="0.25">
      <c r="A327" s="8">
        <v>53071</v>
      </c>
      <c r="B327" s="28">
        <v>2.5</v>
      </c>
      <c r="C327" t="s">
        <v>198</v>
      </c>
    </row>
    <row r="328" spans="1:3" x14ac:dyDescent="0.25">
      <c r="A328" s="8">
        <v>53436</v>
      </c>
      <c r="B328" s="28">
        <v>2.5</v>
      </c>
      <c r="C328" t="s">
        <v>198</v>
      </c>
    </row>
    <row r="329" spans="1:3" x14ac:dyDescent="0.25">
      <c r="A329" s="8">
        <v>52948</v>
      </c>
      <c r="B329" s="28">
        <v>2.3333333333333335</v>
      </c>
      <c r="C329" t="s">
        <v>198</v>
      </c>
    </row>
    <row r="330" spans="1:3" x14ac:dyDescent="0.25">
      <c r="A330" s="8">
        <v>53313</v>
      </c>
      <c r="B330" s="28">
        <v>2.3333333333333335</v>
      </c>
      <c r="C330" t="s">
        <v>198</v>
      </c>
    </row>
    <row r="331" spans="1:3" x14ac:dyDescent="0.25">
      <c r="A331" s="8">
        <v>53678</v>
      </c>
      <c r="B331" s="28">
        <v>2.3333333333333335</v>
      </c>
      <c r="C331" t="s">
        <v>198</v>
      </c>
    </row>
    <row r="332" spans="1:3" x14ac:dyDescent="0.25">
      <c r="A332" s="8">
        <v>54788</v>
      </c>
      <c r="B332" s="28">
        <v>4.0999999999999996</v>
      </c>
      <c r="C332" t="s">
        <v>198</v>
      </c>
    </row>
    <row r="333" spans="1:3" x14ac:dyDescent="0.25">
      <c r="A333" s="8">
        <v>55153</v>
      </c>
      <c r="B333" s="28">
        <v>4.0999999999999996</v>
      </c>
      <c r="C333" t="s">
        <v>198</v>
      </c>
    </row>
    <row r="334" spans="1:3" x14ac:dyDescent="0.25">
      <c r="A334" s="8">
        <v>55518</v>
      </c>
      <c r="B334" s="28">
        <v>4.0999999999999996</v>
      </c>
      <c r="C334" t="s">
        <v>198</v>
      </c>
    </row>
    <row r="335" spans="1:3" x14ac:dyDescent="0.25">
      <c r="A335" s="8">
        <v>53770</v>
      </c>
      <c r="B335" s="28">
        <v>5.9</v>
      </c>
      <c r="C335" t="s">
        <v>198</v>
      </c>
    </row>
    <row r="336" spans="1:3" x14ac:dyDescent="0.25">
      <c r="A336" s="8">
        <v>51601</v>
      </c>
      <c r="B336" s="28">
        <v>3.3</v>
      </c>
      <c r="C336" t="s">
        <v>198</v>
      </c>
    </row>
    <row r="337" spans="1:3" x14ac:dyDescent="0.25">
      <c r="A337" s="8">
        <v>51996</v>
      </c>
      <c r="B337" s="28">
        <v>4.2</v>
      </c>
      <c r="C337" t="s">
        <v>198</v>
      </c>
    </row>
    <row r="338" spans="1:3" x14ac:dyDescent="0.25">
      <c r="A338" s="8">
        <v>51315</v>
      </c>
      <c r="B338" s="28">
        <v>1</v>
      </c>
      <c r="C338" t="s">
        <v>198</v>
      </c>
    </row>
    <row r="339" spans="1:3" x14ac:dyDescent="0.25">
      <c r="A339" s="8">
        <v>52262</v>
      </c>
      <c r="B339" s="28">
        <v>2</v>
      </c>
      <c r="C339" t="s">
        <v>198</v>
      </c>
    </row>
    <row r="340" spans="1:3" x14ac:dyDescent="0.25">
      <c r="A340" s="8">
        <v>52290</v>
      </c>
      <c r="B340" s="28">
        <v>1.4</v>
      </c>
      <c r="C340" t="s">
        <v>198</v>
      </c>
    </row>
    <row r="341" spans="1:3" x14ac:dyDescent="0.25">
      <c r="A341" s="8">
        <v>52655</v>
      </c>
      <c r="B341" s="28">
        <v>1.4</v>
      </c>
      <c r="C341" t="s">
        <v>198</v>
      </c>
    </row>
    <row r="342" spans="1:3" x14ac:dyDescent="0.25">
      <c r="A342" s="8">
        <v>48334</v>
      </c>
      <c r="B342" s="28">
        <v>2.8</v>
      </c>
      <c r="C342" t="s">
        <v>198</v>
      </c>
    </row>
    <row r="343" spans="1:3" x14ac:dyDescent="0.25">
      <c r="A343" s="8">
        <v>52368</v>
      </c>
      <c r="B343" s="28">
        <v>4.2</v>
      </c>
      <c r="C343" t="s">
        <v>198</v>
      </c>
    </row>
    <row r="344" spans="1:3" x14ac:dyDescent="0.25">
      <c r="A344" s="8">
        <v>53138</v>
      </c>
      <c r="B344" s="28">
        <v>3.3</v>
      </c>
      <c r="C344" t="s">
        <v>198</v>
      </c>
    </row>
    <row r="345" spans="1:3" x14ac:dyDescent="0.25">
      <c r="A345" s="8">
        <v>54270</v>
      </c>
      <c r="B345" s="28">
        <v>2.5</v>
      </c>
      <c r="C345" t="s">
        <v>198</v>
      </c>
    </row>
    <row r="346" spans="1:3" x14ac:dyDescent="0.25">
      <c r="A346" s="8">
        <v>55140</v>
      </c>
      <c r="B346" s="28">
        <v>0.5</v>
      </c>
      <c r="C346" t="s">
        <v>198</v>
      </c>
    </row>
    <row r="347" spans="1:3" x14ac:dyDescent="0.25">
      <c r="A347" s="8">
        <v>56367</v>
      </c>
      <c r="B347" s="28">
        <v>6.3</v>
      </c>
      <c r="C347" t="s">
        <v>198</v>
      </c>
    </row>
    <row r="348" spans="1:3" x14ac:dyDescent="0.25">
      <c r="A348" s="8">
        <v>56074</v>
      </c>
      <c r="B348" s="28">
        <v>1</v>
      </c>
      <c r="C348" t="s">
        <v>198</v>
      </c>
    </row>
    <row r="349" spans="1:3" x14ac:dyDescent="0.25">
      <c r="A349" s="8">
        <v>56110</v>
      </c>
      <c r="B349" s="28">
        <v>1</v>
      </c>
      <c r="C349" t="s">
        <v>198</v>
      </c>
    </row>
    <row r="350" spans="1:3" x14ac:dyDescent="0.25">
      <c r="A350" s="8">
        <v>42217</v>
      </c>
      <c r="B350" s="28">
        <v>1.110313209167297E-4</v>
      </c>
      <c r="C350" t="s">
        <v>180</v>
      </c>
    </row>
    <row r="351" spans="1:3" x14ac:dyDescent="0.25">
      <c r="A351" s="8">
        <v>42217</v>
      </c>
      <c r="B351" s="28">
        <v>0.18798439704168626</v>
      </c>
      <c r="C351" t="s">
        <v>180</v>
      </c>
    </row>
    <row r="352" spans="1:3" x14ac:dyDescent="0.25">
      <c r="A352" s="8">
        <v>42251</v>
      </c>
      <c r="B352" s="28">
        <v>0.30705027293357595</v>
      </c>
      <c r="C352" t="s">
        <v>204</v>
      </c>
    </row>
    <row r="353" spans="1:3" x14ac:dyDescent="0.25">
      <c r="A353" s="8">
        <v>42261</v>
      </c>
      <c r="B353" s="28">
        <v>0.34543155705027295</v>
      </c>
      <c r="C353" t="s">
        <v>204</v>
      </c>
    </row>
    <row r="354" spans="1:3" x14ac:dyDescent="0.25">
      <c r="A354" s="8">
        <v>42263</v>
      </c>
      <c r="B354" s="28">
        <v>0.57571926175045485</v>
      </c>
      <c r="C354" t="s">
        <v>204</v>
      </c>
    </row>
    <row r="355" spans="1:3" x14ac:dyDescent="0.25">
      <c r="A355" s="8">
        <v>42268</v>
      </c>
      <c r="B355" s="28">
        <v>0.34543155705027295</v>
      </c>
      <c r="C355" t="s">
        <v>204</v>
      </c>
    </row>
    <row r="356" spans="1:3" x14ac:dyDescent="0.25">
      <c r="A356" s="8">
        <v>42290</v>
      </c>
      <c r="B356" s="28">
        <v>0.4605754094003639</v>
      </c>
      <c r="C356" t="s">
        <v>204</v>
      </c>
    </row>
    <row r="357" spans="1:3" x14ac:dyDescent="0.25">
      <c r="A357" s="8">
        <v>42309</v>
      </c>
      <c r="B357" s="28">
        <v>0.17401999468443971</v>
      </c>
      <c r="C357" t="s">
        <v>180</v>
      </c>
    </row>
    <row r="358" spans="1:3" x14ac:dyDescent="0.25">
      <c r="A358" s="8">
        <v>42309</v>
      </c>
      <c r="B358" s="28">
        <v>1.2111810766054015E-4</v>
      </c>
      <c r="C358" t="s">
        <v>180</v>
      </c>
    </row>
    <row r="359" spans="1:3" x14ac:dyDescent="0.25">
      <c r="A359" s="8">
        <v>42345</v>
      </c>
      <c r="B359" s="28">
        <v>0.30705027293357595</v>
      </c>
      <c r="C359" t="s">
        <v>204</v>
      </c>
    </row>
    <row r="360" spans="1:3" x14ac:dyDescent="0.25">
      <c r="A360" s="8">
        <v>42354</v>
      </c>
      <c r="B360" s="28">
        <v>0.57571926175045485</v>
      </c>
      <c r="C360" t="s">
        <v>204</v>
      </c>
    </row>
    <row r="361" spans="1:3" x14ac:dyDescent="0.25">
      <c r="A361" s="8">
        <v>42359</v>
      </c>
      <c r="B361" s="28">
        <v>0.34543155705027295</v>
      </c>
      <c r="C361" t="s">
        <v>204</v>
      </c>
    </row>
    <row r="362" spans="1:3" x14ac:dyDescent="0.25">
      <c r="A362" s="8">
        <v>42382</v>
      </c>
      <c r="B362" s="28">
        <v>0.4605754094003639</v>
      </c>
      <c r="C362" t="s">
        <v>204</v>
      </c>
    </row>
    <row r="363" spans="1:3" x14ac:dyDescent="0.25">
      <c r="A363" s="8">
        <v>42401</v>
      </c>
      <c r="B363" s="28">
        <v>1.21005663116145E-4</v>
      </c>
      <c r="C363" t="s">
        <v>180</v>
      </c>
    </row>
    <row r="364" spans="1:3" x14ac:dyDescent="0.25">
      <c r="A364" s="8">
        <v>42401</v>
      </c>
      <c r="B364" s="28">
        <v>0.15492459954408849</v>
      </c>
      <c r="C364" t="s">
        <v>180</v>
      </c>
    </row>
    <row r="365" spans="1:3" x14ac:dyDescent="0.25">
      <c r="A365" s="8">
        <v>42436</v>
      </c>
      <c r="B365" s="28">
        <v>0.30705027293357595</v>
      </c>
      <c r="C365" t="s">
        <v>204</v>
      </c>
    </row>
    <row r="366" spans="1:3" x14ac:dyDescent="0.25">
      <c r="A366" s="8">
        <v>42445</v>
      </c>
      <c r="B366" s="28">
        <v>0.57571926175045485</v>
      </c>
      <c r="C366" t="s">
        <v>204</v>
      </c>
    </row>
    <row r="367" spans="1:3" x14ac:dyDescent="0.25">
      <c r="A367" s="8">
        <v>42473</v>
      </c>
      <c r="B367" s="28">
        <v>0.4605754094003639</v>
      </c>
      <c r="C367" t="s">
        <v>204</v>
      </c>
    </row>
    <row r="368" spans="1:3" x14ac:dyDescent="0.25">
      <c r="A368" s="8">
        <v>42490</v>
      </c>
      <c r="B368" s="28">
        <v>1.7059626275223356E-5</v>
      </c>
      <c r="C368" t="s">
        <v>180</v>
      </c>
    </row>
    <row r="369" spans="1:3" x14ac:dyDescent="0.25">
      <c r="A369" s="8">
        <v>42491</v>
      </c>
      <c r="B369" s="28">
        <v>0.13604783365362993</v>
      </c>
      <c r="C369" t="s">
        <v>180</v>
      </c>
    </row>
    <row r="370" spans="1:3" x14ac:dyDescent="0.25">
      <c r="A370" s="8">
        <v>42491</v>
      </c>
      <c r="B370" s="28">
        <v>1.1816132725451312E-4</v>
      </c>
      <c r="C370" t="s">
        <v>180</v>
      </c>
    </row>
    <row r="371" spans="1:3" x14ac:dyDescent="0.25">
      <c r="A371" s="8">
        <v>42528</v>
      </c>
      <c r="B371" s="28">
        <v>0.30705027293357595</v>
      </c>
      <c r="C371" t="s">
        <v>204</v>
      </c>
    </row>
    <row r="372" spans="1:3" x14ac:dyDescent="0.25">
      <c r="A372" s="8">
        <v>42564</v>
      </c>
      <c r="B372" s="28">
        <v>0.4605754094003639</v>
      </c>
      <c r="C372" t="s">
        <v>204</v>
      </c>
    </row>
    <row r="373" spans="1:3" x14ac:dyDescent="0.25">
      <c r="A373" s="8">
        <v>42583</v>
      </c>
      <c r="B373" s="28">
        <v>0.12840200457955964</v>
      </c>
      <c r="C373" t="s">
        <v>180</v>
      </c>
    </row>
    <row r="374" spans="1:3" x14ac:dyDescent="0.25">
      <c r="A374" s="8">
        <v>42583</v>
      </c>
      <c r="B374" s="28">
        <v>1.2078716292192261E-4</v>
      </c>
      <c r="C374" t="s">
        <v>180</v>
      </c>
    </row>
    <row r="375" spans="1:3" x14ac:dyDescent="0.25">
      <c r="A375" s="8">
        <v>42620</v>
      </c>
      <c r="B375" s="28">
        <v>0.30705027293357595</v>
      </c>
      <c r="C375" t="s">
        <v>204</v>
      </c>
    </row>
    <row r="376" spans="1:3" x14ac:dyDescent="0.25">
      <c r="A376" s="8">
        <v>42632</v>
      </c>
      <c r="B376" s="28">
        <v>0.14897837231410874</v>
      </c>
      <c r="C376" t="s">
        <v>204</v>
      </c>
    </row>
    <row r="377" spans="1:3" x14ac:dyDescent="0.25">
      <c r="A377" s="8">
        <v>42675</v>
      </c>
      <c r="B377" s="28">
        <v>1.2078716292192261E-4</v>
      </c>
      <c r="C377" t="s">
        <v>180</v>
      </c>
    </row>
    <row r="378" spans="1:3" x14ac:dyDescent="0.25">
      <c r="A378" s="8">
        <v>42675</v>
      </c>
      <c r="B378" s="28">
        <v>0.12084679558604053</v>
      </c>
      <c r="C378" t="s">
        <v>180</v>
      </c>
    </row>
    <row r="379" spans="1:3" x14ac:dyDescent="0.25">
      <c r="A379" s="8">
        <v>42711</v>
      </c>
      <c r="B379" s="28">
        <v>0.30705027293357595</v>
      </c>
      <c r="C379" t="s">
        <v>204</v>
      </c>
    </row>
    <row r="380" spans="1:3" x14ac:dyDescent="0.25">
      <c r="A380" s="8">
        <v>42767</v>
      </c>
      <c r="B380" s="28">
        <v>0.11558259818453172</v>
      </c>
      <c r="C380" t="s">
        <v>180</v>
      </c>
    </row>
    <row r="381" spans="1:3" x14ac:dyDescent="0.25">
      <c r="A381" s="8">
        <v>42767</v>
      </c>
      <c r="B381" s="28">
        <v>1.2089832968740417E-4</v>
      </c>
      <c r="C381" t="s">
        <v>180</v>
      </c>
    </row>
    <row r="382" spans="1:3" x14ac:dyDescent="0.25">
      <c r="A382" s="8">
        <v>42811</v>
      </c>
      <c r="B382" s="28">
        <v>0.14897837231410874</v>
      </c>
      <c r="C382" t="s">
        <v>204</v>
      </c>
    </row>
    <row r="383" spans="1:3" x14ac:dyDescent="0.25">
      <c r="A383" s="8">
        <v>42855</v>
      </c>
      <c r="B383" s="28">
        <v>1.7059626275223356E-5</v>
      </c>
      <c r="C383" t="s">
        <v>180</v>
      </c>
    </row>
    <row r="384" spans="1:3" x14ac:dyDescent="0.25">
      <c r="A384" s="8">
        <v>42856</v>
      </c>
      <c r="B384" s="28">
        <v>1.1716849303866048E-4</v>
      </c>
      <c r="C384" t="s">
        <v>180</v>
      </c>
    </row>
    <row r="385" spans="1:3" x14ac:dyDescent="0.25">
      <c r="A385" s="8">
        <v>42856</v>
      </c>
      <c r="B385" s="28">
        <v>0.10741833842741194</v>
      </c>
      <c r="C385" t="s">
        <v>180</v>
      </c>
    </row>
    <row r="386" spans="1:3" x14ac:dyDescent="0.25">
      <c r="A386" s="8">
        <v>42934</v>
      </c>
      <c r="B386" s="28">
        <v>0.29795674590599636</v>
      </c>
      <c r="C386" t="s">
        <v>204</v>
      </c>
    </row>
    <row r="387" spans="1:3" x14ac:dyDescent="0.25">
      <c r="A387" s="8">
        <v>42948</v>
      </c>
      <c r="B387" s="28">
        <v>0.10982446895508351</v>
      </c>
      <c r="C387" t="s">
        <v>180</v>
      </c>
    </row>
    <row r="388" spans="1:3" x14ac:dyDescent="0.25">
      <c r="A388" s="8">
        <v>42948</v>
      </c>
      <c r="B388" s="28">
        <v>1.2111810766054015E-4</v>
      </c>
      <c r="C388" t="s">
        <v>180</v>
      </c>
    </row>
    <row r="389" spans="1:3" x14ac:dyDescent="0.25">
      <c r="A389" s="8">
        <v>42997</v>
      </c>
      <c r="B389" s="28">
        <v>0.14897837231410874</v>
      </c>
      <c r="C389" t="s">
        <v>204</v>
      </c>
    </row>
    <row r="390" spans="1:3" x14ac:dyDescent="0.25">
      <c r="A390" s="8">
        <v>43040</v>
      </c>
      <c r="B390" s="28">
        <v>0.10653490380880339</v>
      </c>
      <c r="C390" t="s">
        <v>180</v>
      </c>
    </row>
    <row r="391" spans="1:3" x14ac:dyDescent="0.25">
      <c r="A391" s="8">
        <v>43040</v>
      </c>
      <c r="B391" s="28">
        <v>1.2111810766054015E-4</v>
      </c>
      <c r="C391" t="s">
        <v>180</v>
      </c>
    </row>
    <row r="392" spans="1:3" x14ac:dyDescent="0.25">
      <c r="A392" s="8">
        <v>43073</v>
      </c>
      <c r="B392" s="28">
        <v>0.16044643806350051</v>
      </c>
      <c r="C392" t="s">
        <v>204</v>
      </c>
    </row>
    <row r="393" spans="1:3" x14ac:dyDescent="0.25">
      <c r="A393" s="8">
        <v>43118</v>
      </c>
      <c r="B393" s="28">
        <v>0.29795674590599636</v>
      </c>
      <c r="C393" t="s">
        <v>204</v>
      </c>
    </row>
    <row r="394" spans="1:3" x14ac:dyDescent="0.25">
      <c r="A394" s="8">
        <v>43131</v>
      </c>
      <c r="B394" s="28">
        <v>0.16044643806350051</v>
      </c>
      <c r="C394" t="s">
        <v>204</v>
      </c>
    </row>
    <row r="395" spans="1:3" x14ac:dyDescent="0.25">
      <c r="A395" s="8">
        <v>43132</v>
      </c>
      <c r="B395" s="28">
        <v>1.2111810766054015E-4</v>
      </c>
      <c r="C395" t="s">
        <v>180</v>
      </c>
    </row>
    <row r="396" spans="1:3" x14ac:dyDescent="0.25">
      <c r="A396" s="8">
        <v>43132</v>
      </c>
      <c r="B396" s="28">
        <v>0.10419388122789443</v>
      </c>
      <c r="C396" t="s">
        <v>180</v>
      </c>
    </row>
    <row r="397" spans="1:3" x14ac:dyDescent="0.25">
      <c r="A397" s="8">
        <v>43178</v>
      </c>
      <c r="B397" s="28">
        <v>0.14897837231410874</v>
      </c>
      <c r="C397" t="s">
        <v>204</v>
      </c>
    </row>
    <row r="398" spans="1:3" x14ac:dyDescent="0.25">
      <c r="A398" s="8">
        <v>43220</v>
      </c>
      <c r="B398" s="28">
        <v>1.7059626275223356E-5</v>
      </c>
      <c r="C398" t="s">
        <v>180</v>
      </c>
    </row>
    <row r="399" spans="1:3" x14ac:dyDescent="0.25">
      <c r="A399" s="8">
        <v>43221</v>
      </c>
      <c r="B399" s="28">
        <v>1.1716849303866048E-4</v>
      </c>
      <c r="C399" t="s">
        <v>180</v>
      </c>
    </row>
    <row r="400" spans="1:3" x14ac:dyDescent="0.25">
      <c r="A400" s="8">
        <v>43221</v>
      </c>
      <c r="B400" s="28">
        <v>9.5455197237953107E-2</v>
      </c>
      <c r="C400" t="s">
        <v>180</v>
      </c>
    </row>
    <row r="401" spans="1:3" x14ac:dyDescent="0.25">
      <c r="A401" s="8">
        <v>43255</v>
      </c>
      <c r="B401" s="28">
        <v>0.16044643806350051</v>
      </c>
      <c r="C401" t="s">
        <v>204</v>
      </c>
    </row>
    <row r="402" spans="1:3" x14ac:dyDescent="0.25">
      <c r="A402" s="8">
        <v>43299</v>
      </c>
      <c r="B402" s="28">
        <v>0.29795674590599636</v>
      </c>
      <c r="C402" t="s">
        <v>204</v>
      </c>
    </row>
    <row r="403" spans="1:3" x14ac:dyDescent="0.25">
      <c r="A403" s="8">
        <v>43312</v>
      </c>
      <c r="B403" s="28">
        <v>0.16044643806350051</v>
      </c>
      <c r="C403" t="s">
        <v>204</v>
      </c>
    </row>
    <row r="404" spans="1:3" x14ac:dyDescent="0.25">
      <c r="A404" s="8">
        <v>43313</v>
      </c>
      <c r="B404" s="28">
        <v>9.637352672091265E-2</v>
      </c>
      <c r="C404" t="s">
        <v>180</v>
      </c>
    </row>
    <row r="405" spans="1:3" x14ac:dyDescent="0.25">
      <c r="A405" s="8">
        <v>43313</v>
      </c>
      <c r="B405" s="28">
        <v>1.2111810766054015E-4</v>
      </c>
      <c r="C405" t="s">
        <v>180</v>
      </c>
    </row>
    <row r="406" spans="1:3" x14ac:dyDescent="0.25">
      <c r="A406" s="8">
        <v>43362</v>
      </c>
      <c r="B406" s="28">
        <v>0.14897837231410874</v>
      </c>
      <c r="C406" t="s">
        <v>204</v>
      </c>
    </row>
    <row r="407" spans="1:3" x14ac:dyDescent="0.25">
      <c r="A407" s="8">
        <v>43405</v>
      </c>
      <c r="B407" s="28">
        <v>9.0858590763191791E-2</v>
      </c>
      <c r="C407" t="s">
        <v>180</v>
      </c>
    </row>
    <row r="408" spans="1:3" x14ac:dyDescent="0.25">
      <c r="A408" s="8">
        <v>43405</v>
      </c>
      <c r="B408" s="28">
        <v>1.2111810766054015E-4</v>
      </c>
      <c r="C408" t="s">
        <v>180</v>
      </c>
    </row>
    <row r="409" spans="1:3" x14ac:dyDescent="0.25">
      <c r="A409" s="8">
        <v>43437</v>
      </c>
      <c r="B409" s="28">
        <v>0.32089287740477995</v>
      </c>
      <c r="C409" t="s">
        <v>204</v>
      </c>
    </row>
    <row r="410" spans="1:3" x14ac:dyDescent="0.25">
      <c r="A410" s="8">
        <v>43438</v>
      </c>
      <c r="B410" s="28">
        <v>0.16044643806350051</v>
      </c>
      <c r="C410" t="s">
        <v>204</v>
      </c>
    </row>
    <row r="411" spans="1:3" x14ac:dyDescent="0.25">
      <c r="A411" s="8">
        <v>43483</v>
      </c>
      <c r="B411" s="28">
        <v>0.29795674590599636</v>
      </c>
      <c r="C411" t="s">
        <v>204</v>
      </c>
    </row>
    <row r="412" spans="1:3" x14ac:dyDescent="0.25">
      <c r="A412" s="8">
        <v>43496</v>
      </c>
      <c r="B412" s="28">
        <v>0.16044643806350051</v>
      </c>
      <c r="C412" t="s">
        <v>204</v>
      </c>
    </row>
    <row r="413" spans="1:3" x14ac:dyDescent="0.25">
      <c r="A413" s="8">
        <v>43497</v>
      </c>
      <c r="B413" s="28">
        <v>1.2111810766054015E-4</v>
      </c>
      <c r="C413" t="s">
        <v>180</v>
      </c>
    </row>
    <row r="414" spans="1:3" x14ac:dyDescent="0.25">
      <c r="A414" s="8">
        <v>43497</v>
      </c>
      <c r="B414" s="28">
        <v>8.6381213838856746E-2</v>
      </c>
      <c r="C414" t="s">
        <v>180</v>
      </c>
    </row>
    <row r="415" spans="1:3" x14ac:dyDescent="0.25">
      <c r="A415" s="8">
        <v>43543</v>
      </c>
      <c r="B415" s="28">
        <v>0.14897837231410874</v>
      </c>
      <c r="C415" t="s">
        <v>204</v>
      </c>
    </row>
    <row r="416" spans="1:3" x14ac:dyDescent="0.25">
      <c r="A416" s="8">
        <v>43585</v>
      </c>
      <c r="B416" s="28">
        <v>1.7059626275223356E-5</v>
      </c>
      <c r="C416" t="s">
        <v>180</v>
      </c>
    </row>
    <row r="417" spans="1:3" x14ac:dyDescent="0.25">
      <c r="A417" s="8">
        <v>43586</v>
      </c>
      <c r="B417" s="28">
        <v>7.7121142385459904E-2</v>
      </c>
      <c r="C417" t="s">
        <v>180</v>
      </c>
    </row>
    <row r="418" spans="1:3" x14ac:dyDescent="0.25">
      <c r="A418" s="8">
        <v>43586</v>
      </c>
      <c r="B418" s="28">
        <v>1.1716849303866048E-4</v>
      </c>
      <c r="C418" t="s">
        <v>180</v>
      </c>
    </row>
    <row r="419" spans="1:3" x14ac:dyDescent="0.25">
      <c r="A419" s="8">
        <v>43619</v>
      </c>
      <c r="B419" s="28">
        <v>0.32089287740477995</v>
      </c>
      <c r="C419" t="s">
        <v>204</v>
      </c>
    </row>
    <row r="420" spans="1:3" x14ac:dyDescent="0.25">
      <c r="A420" s="8">
        <v>43620</v>
      </c>
      <c r="B420" s="28">
        <v>0.16044643806350051</v>
      </c>
      <c r="C420" t="s">
        <v>204</v>
      </c>
    </row>
    <row r="421" spans="1:3" x14ac:dyDescent="0.25">
      <c r="A421" s="8">
        <v>43664</v>
      </c>
      <c r="B421" s="28">
        <v>0.29795674590599636</v>
      </c>
      <c r="C421" t="s">
        <v>204</v>
      </c>
    </row>
    <row r="422" spans="1:3" x14ac:dyDescent="0.25">
      <c r="A422" s="8">
        <v>43677</v>
      </c>
      <c r="B422" s="28">
        <v>0.16044643806350051</v>
      </c>
      <c r="C422" t="s">
        <v>204</v>
      </c>
    </row>
    <row r="423" spans="1:3" x14ac:dyDescent="0.25">
      <c r="A423" s="8">
        <v>43678</v>
      </c>
      <c r="B423" s="28">
        <v>7.5320718673972165E-2</v>
      </c>
      <c r="C423" t="s">
        <v>180</v>
      </c>
    </row>
    <row r="424" spans="1:3" x14ac:dyDescent="0.25">
      <c r="A424" s="8">
        <v>43678</v>
      </c>
      <c r="B424" s="28">
        <v>1.2111810766054015E-4</v>
      </c>
      <c r="C424" t="s">
        <v>180</v>
      </c>
    </row>
    <row r="425" spans="1:3" x14ac:dyDescent="0.25">
      <c r="A425" s="8">
        <v>43727</v>
      </c>
      <c r="B425" s="28">
        <v>0.14897837231410874</v>
      </c>
      <c r="C425" t="s">
        <v>204</v>
      </c>
    </row>
    <row r="426" spans="1:3" x14ac:dyDescent="0.25">
      <c r="A426" s="8">
        <v>43770</v>
      </c>
      <c r="B426" s="28">
        <v>1.2111810766054015E-4</v>
      </c>
      <c r="C426" t="s">
        <v>180</v>
      </c>
    </row>
    <row r="427" spans="1:3" x14ac:dyDescent="0.25">
      <c r="A427" s="8">
        <v>43770</v>
      </c>
      <c r="B427" s="28">
        <v>6.8630789616257432E-2</v>
      </c>
      <c r="C427" t="s">
        <v>180</v>
      </c>
    </row>
    <row r="428" spans="1:3" x14ac:dyDescent="0.25">
      <c r="A428" s="8">
        <v>43802</v>
      </c>
      <c r="B428" s="28">
        <v>0.32089287740477995</v>
      </c>
      <c r="C428" t="s">
        <v>204</v>
      </c>
    </row>
    <row r="429" spans="1:3" x14ac:dyDescent="0.25">
      <c r="A429" s="8">
        <v>43803</v>
      </c>
      <c r="B429" s="28">
        <v>0.16044643806350051</v>
      </c>
      <c r="C429" t="s">
        <v>204</v>
      </c>
    </row>
    <row r="430" spans="1:3" x14ac:dyDescent="0.25">
      <c r="A430" s="8">
        <v>43847</v>
      </c>
      <c r="B430" s="28">
        <v>0.29795674590599636</v>
      </c>
      <c r="C430" t="s">
        <v>204</v>
      </c>
    </row>
    <row r="431" spans="1:3" x14ac:dyDescent="0.25">
      <c r="A431" s="8">
        <v>43861</v>
      </c>
      <c r="B431" s="28">
        <v>0.16044643806350051</v>
      </c>
      <c r="C431" t="s">
        <v>204</v>
      </c>
    </row>
    <row r="432" spans="1:3" x14ac:dyDescent="0.25">
      <c r="A432" s="8">
        <v>43862</v>
      </c>
      <c r="B432" s="28">
        <v>1.21005663116145E-4</v>
      </c>
      <c r="C432" t="s">
        <v>180</v>
      </c>
    </row>
    <row r="433" spans="1:3" x14ac:dyDescent="0.25">
      <c r="A433" s="8">
        <v>43862</v>
      </c>
      <c r="B433" s="28">
        <v>6.4063837834522519E-2</v>
      </c>
      <c r="C433" t="s">
        <v>180</v>
      </c>
    </row>
    <row r="434" spans="1:3" x14ac:dyDescent="0.25">
      <c r="A434" s="8">
        <v>43909</v>
      </c>
      <c r="B434" s="28">
        <v>0.14897837231410874</v>
      </c>
      <c r="C434" t="s">
        <v>204</v>
      </c>
    </row>
    <row r="435" spans="1:3" x14ac:dyDescent="0.25">
      <c r="A435" s="8">
        <v>43951</v>
      </c>
      <c r="B435" s="28">
        <v>1.7059626275223356E-5</v>
      </c>
      <c r="C435" t="s">
        <v>180</v>
      </c>
    </row>
    <row r="436" spans="1:3" x14ac:dyDescent="0.25">
      <c r="A436" s="8">
        <v>43952</v>
      </c>
      <c r="B436" s="28">
        <v>5.60973769754462E-2</v>
      </c>
      <c r="C436" t="s">
        <v>180</v>
      </c>
    </row>
    <row r="437" spans="1:3" x14ac:dyDescent="0.25">
      <c r="A437" s="8">
        <v>43952</v>
      </c>
      <c r="B437" s="28">
        <v>1.1816132725451312E-4</v>
      </c>
      <c r="C437" t="s">
        <v>180</v>
      </c>
    </row>
    <row r="438" spans="1:3" x14ac:dyDescent="0.25">
      <c r="A438" s="8">
        <v>43985</v>
      </c>
      <c r="B438" s="28">
        <v>0.32089287740477995</v>
      </c>
      <c r="C438" t="s">
        <v>204</v>
      </c>
    </row>
    <row r="439" spans="1:3" x14ac:dyDescent="0.25">
      <c r="A439" s="8">
        <v>43986</v>
      </c>
      <c r="B439" s="28">
        <v>0.16044643806350051</v>
      </c>
      <c r="C439" t="s">
        <v>204</v>
      </c>
    </row>
    <row r="440" spans="1:3" x14ac:dyDescent="0.25">
      <c r="A440" s="8">
        <v>44029</v>
      </c>
      <c r="B440" s="28">
        <v>0.29795674590599636</v>
      </c>
      <c r="C440" t="s">
        <v>204</v>
      </c>
    </row>
    <row r="441" spans="1:3" x14ac:dyDescent="0.25">
      <c r="A441" s="8">
        <v>44043</v>
      </c>
      <c r="B441" s="28">
        <v>0.16044643806350051</v>
      </c>
      <c r="C441" t="s">
        <v>204</v>
      </c>
    </row>
    <row r="442" spans="1:3" x14ac:dyDescent="0.25">
      <c r="A442" s="8">
        <v>44044</v>
      </c>
      <c r="B442" s="28">
        <v>5.2914884591008529E-2</v>
      </c>
      <c r="C442" t="s">
        <v>180</v>
      </c>
    </row>
    <row r="443" spans="1:3" x14ac:dyDescent="0.25">
      <c r="A443" s="8">
        <v>44044</v>
      </c>
      <c r="B443" s="28">
        <v>1.2078716292192261E-4</v>
      </c>
      <c r="C443" t="s">
        <v>180</v>
      </c>
    </row>
    <row r="444" spans="1:3" x14ac:dyDescent="0.25">
      <c r="A444" s="8">
        <v>44092</v>
      </c>
      <c r="B444" s="28">
        <v>0.14897837231410874</v>
      </c>
      <c r="C444" t="s">
        <v>204</v>
      </c>
    </row>
    <row r="445" spans="1:3" x14ac:dyDescent="0.25">
      <c r="A445" s="8">
        <v>44136</v>
      </c>
      <c r="B445" s="28">
        <v>1.2078716292192261E-4</v>
      </c>
      <c r="C445" t="s">
        <v>180</v>
      </c>
    </row>
    <row r="446" spans="1:3" x14ac:dyDescent="0.25">
      <c r="A446" s="8">
        <v>44136</v>
      </c>
      <c r="B446" s="28">
        <v>4.6259716230858873E-2</v>
      </c>
      <c r="C446" t="s">
        <v>180</v>
      </c>
    </row>
    <row r="447" spans="1:3" x14ac:dyDescent="0.25">
      <c r="A447" s="8">
        <v>44168</v>
      </c>
      <c r="B447" s="28">
        <v>0.32089287740477995</v>
      </c>
      <c r="C447" t="s">
        <v>204</v>
      </c>
    </row>
    <row r="448" spans="1:3" x14ac:dyDescent="0.25">
      <c r="A448" s="8">
        <v>44169</v>
      </c>
      <c r="B448" s="28">
        <v>0.16044643806350051</v>
      </c>
      <c r="C448" t="s">
        <v>204</v>
      </c>
    </row>
    <row r="449" spans="1:3" x14ac:dyDescent="0.25">
      <c r="A449" s="8">
        <v>44214</v>
      </c>
      <c r="B449" s="28">
        <v>0.29795674590599636</v>
      </c>
      <c r="C449" t="s">
        <v>204</v>
      </c>
    </row>
    <row r="450" spans="1:3" x14ac:dyDescent="0.25">
      <c r="A450" s="8">
        <v>44225</v>
      </c>
      <c r="B450" s="28">
        <v>0.16044643806350051</v>
      </c>
      <c r="C450" t="s">
        <v>204</v>
      </c>
    </row>
    <row r="451" spans="1:3" x14ac:dyDescent="0.25">
      <c r="A451" s="8">
        <v>44228</v>
      </c>
      <c r="B451" s="28">
        <v>1.2089832968740417E-4</v>
      </c>
      <c r="C451" t="s">
        <v>180</v>
      </c>
    </row>
    <row r="452" spans="1:3" x14ac:dyDescent="0.25">
      <c r="A452" s="8">
        <v>44228</v>
      </c>
      <c r="B452" s="28">
        <v>4.1811588943634619E-2</v>
      </c>
      <c r="C452" t="s">
        <v>180</v>
      </c>
    </row>
    <row r="453" spans="1:3" x14ac:dyDescent="0.25">
      <c r="A453" s="8">
        <v>44274</v>
      </c>
      <c r="B453" s="28">
        <v>0.14897837231410874</v>
      </c>
      <c r="C453" t="s">
        <v>204</v>
      </c>
    </row>
    <row r="454" spans="1:3" x14ac:dyDescent="0.25">
      <c r="A454" s="8">
        <v>44316</v>
      </c>
      <c r="B454" s="28">
        <v>1.7059626275223356E-5</v>
      </c>
      <c r="C454" t="s">
        <v>180</v>
      </c>
    </row>
    <row r="455" spans="1:3" x14ac:dyDescent="0.25">
      <c r="A455" s="8">
        <v>44317</v>
      </c>
      <c r="B455" s="28">
        <v>3.4115175157933476E-2</v>
      </c>
      <c r="C455" t="s">
        <v>180</v>
      </c>
    </row>
    <row r="456" spans="1:3" x14ac:dyDescent="0.25">
      <c r="A456" s="8">
        <v>44317</v>
      </c>
      <c r="B456" s="28">
        <v>1.1716849303866048E-4</v>
      </c>
      <c r="C456" t="s">
        <v>180</v>
      </c>
    </row>
    <row r="457" spans="1:3" x14ac:dyDescent="0.25">
      <c r="A457" s="8">
        <v>44350</v>
      </c>
      <c r="B457" s="28">
        <v>0.32089287740477995</v>
      </c>
      <c r="C457" t="s">
        <v>204</v>
      </c>
    </row>
    <row r="458" spans="1:3" x14ac:dyDescent="0.25">
      <c r="A458" s="8">
        <v>44351</v>
      </c>
      <c r="B458" s="28">
        <v>0.16044643806350051</v>
      </c>
      <c r="C458" t="s">
        <v>204</v>
      </c>
    </row>
    <row r="459" spans="1:3" x14ac:dyDescent="0.25">
      <c r="A459" s="8">
        <v>44393</v>
      </c>
      <c r="B459" s="28">
        <v>0.29795674590599636</v>
      </c>
      <c r="C459" t="s">
        <v>204</v>
      </c>
    </row>
    <row r="460" spans="1:3" x14ac:dyDescent="0.25">
      <c r="A460" s="8">
        <v>44407</v>
      </c>
      <c r="B460" s="28">
        <v>0.16044643806350051</v>
      </c>
      <c r="C460" t="s">
        <v>204</v>
      </c>
    </row>
    <row r="461" spans="1:3" x14ac:dyDescent="0.25">
      <c r="A461" s="8">
        <v>44409</v>
      </c>
      <c r="B461" s="28">
        <v>3.0781189305501607E-2</v>
      </c>
      <c r="C461" t="s">
        <v>180</v>
      </c>
    </row>
    <row r="462" spans="1:3" x14ac:dyDescent="0.25">
      <c r="A462" s="8">
        <v>44409</v>
      </c>
      <c r="B462" s="28">
        <v>1.2111810766054015E-4</v>
      </c>
      <c r="C462" t="s">
        <v>180</v>
      </c>
    </row>
    <row r="463" spans="1:3" x14ac:dyDescent="0.25">
      <c r="A463" s="8">
        <v>44456</v>
      </c>
      <c r="B463" s="28">
        <v>0.14897837231410874</v>
      </c>
      <c r="C463" t="s">
        <v>204</v>
      </c>
    </row>
    <row r="464" spans="1:3" x14ac:dyDescent="0.25">
      <c r="A464" s="8">
        <v>44501</v>
      </c>
      <c r="B464" s="28">
        <v>2.4142122237441988E-2</v>
      </c>
      <c r="C464" t="s">
        <v>180</v>
      </c>
    </row>
    <row r="465" spans="1:3" x14ac:dyDescent="0.25">
      <c r="A465" s="8">
        <v>44501</v>
      </c>
      <c r="B465" s="28">
        <v>1.2111810766054015E-4</v>
      </c>
      <c r="C465" t="s">
        <v>180</v>
      </c>
    </row>
    <row r="466" spans="1:3" x14ac:dyDescent="0.25">
      <c r="A466" s="8">
        <v>44533</v>
      </c>
      <c r="B466" s="28">
        <v>0.32089287740477995</v>
      </c>
      <c r="C466" t="s">
        <v>204</v>
      </c>
    </row>
    <row r="467" spans="1:3" x14ac:dyDescent="0.25">
      <c r="A467" s="8">
        <v>44533</v>
      </c>
      <c r="B467" s="28">
        <v>0.16044643806350051</v>
      </c>
      <c r="C467" t="s">
        <v>204</v>
      </c>
    </row>
    <row r="468" spans="1:3" x14ac:dyDescent="0.25">
      <c r="A468" s="8">
        <v>44579</v>
      </c>
      <c r="B468" s="28">
        <v>0.29795674590599636</v>
      </c>
      <c r="C468" t="s">
        <v>204</v>
      </c>
    </row>
    <row r="469" spans="1:3" x14ac:dyDescent="0.25">
      <c r="A469" s="8">
        <v>44592</v>
      </c>
      <c r="B469" s="28">
        <v>0.16044643806350051</v>
      </c>
      <c r="C469" t="s">
        <v>204</v>
      </c>
    </row>
    <row r="470" spans="1:3" x14ac:dyDescent="0.25">
      <c r="A470" s="8">
        <v>44593</v>
      </c>
      <c r="B470" s="28">
        <v>1.2111810766054015E-4</v>
      </c>
      <c r="C470" t="s">
        <v>180</v>
      </c>
    </row>
    <row r="471" spans="1:3" x14ac:dyDescent="0.25">
      <c r="A471" s="8">
        <v>44593</v>
      </c>
      <c r="B471" s="28">
        <v>1.9679998159998366E-2</v>
      </c>
      <c r="C471" t="s">
        <v>180</v>
      </c>
    </row>
    <row r="472" spans="1:3" x14ac:dyDescent="0.25">
      <c r="A472" s="8">
        <v>44638</v>
      </c>
      <c r="B472" s="28">
        <v>0.14897838253634005</v>
      </c>
      <c r="C472" t="s">
        <v>204</v>
      </c>
    </row>
    <row r="473" spans="1:3" x14ac:dyDescent="0.25">
      <c r="A473" s="8">
        <v>44681</v>
      </c>
      <c r="B473" s="28">
        <v>1.7059626275223356E-5</v>
      </c>
      <c r="C473" t="s">
        <v>180</v>
      </c>
    </row>
    <row r="474" spans="1:3" x14ac:dyDescent="0.25">
      <c r="A474" s="8">
        <v>44682</v>
      </c>
      <c r="B474" s="28">
        <v>1.1716849303866048E-4</v>
      </c>
      <c r="C474" t="s">
        <v>180</v>
      </c>
    </row>
    <row r="475" spans="1:3" x14ac:dyDescent="0.25">
      <c r="A475" s="8">
        <v>44682</v>
      </c>
      <c r="B475" s="28">
        <v>1.259566091836526E-2</v>
      </c>
      <c r="C475" t="s">
        <v>180</v>
      </c>
    </row>
    <row r="476" spans="1:3" x14ac:dyDescent="0.25">
      <c r="A476" s="8">
        <v>44715</v>
      </c>
      <c r="B476" s="28">
        <v>0.16044643806350051</v>
      </c>
      <c r="C476" t="s">
        <v>204</v>
      </c>
    </row>
    <row r="477" spans="1:3" x14ac:dyDescent="0.25">
      <c r="A477" s="8">
        <v>44715</v>
      </c>
      <c r="B477" s="28">
        <v>0.32089287740477995</v>
      </c>
      <c r="C477" t="s">
        <v>204</v>
      </c>
    </row>
    <row r="478" spans="1:3" x14ac:dyDescent="0.25">
      <c r="A478" s="8">
        <v>44760</v>
      </c>
      <c r="B478" s="28">
        <v>0.29795674590599636</v>
      </c>
      <c r="C478" t="s">
        <v>204</v>
      </c>
    </row>
    <row r="479" spans="1:3" x14ac:dyDescent="0.25">
      <c r="A479" s="8">
        <v>44771</v>
      </c>
      <c r="B479" s="28">
        <v>0.16044643806350051</v>
      </c>
      <c r="C479" t="s">
        <v>204</v>
      </c>
    </row>
    <row r="480" spans="1:3" x14ac:dyDescent="0.25">
      <c r="A480" s="8">
        <v>44774</v>
      </c>
      <c r="B480" s="28">
        <v>8.929750270889129E-3</v>
      </c>
      <c r="C480" t="s">
        <v>180</v>
      </c>
    </row>
    <row r="481" spans="1:3" x14ac:dyDescent="0.25">
      <c r="A481" s="8">
        <v>44774</v>
      </c>
      <c r="B481" s="28">
        <v>1.2111810766054015E-4</v>
      </c>
      <c r="C481" t="s">
        <v>180</v>
      </c>
    </row>
    <row r="482" spans="1:3" x14ac:dyDescent="0.25">
      <c r="A482" s="8">
        <v>44866</v>
      </c>
      <c r="B482" s="28">
        <v>1.2111810766054015E-4</v>
      </c>
      <c r="C482" t="s">
        <v>180</v>
      </c>
    </row>
    <row r="483" spans="1:3" x14ac:dyDescent="0.25">
      <c r="A483" s="8">
        <v>44866</v>
      </c>
      <c r="B483" s="28">
        <v>5.8841680637049462E-3</v>
      </c>
      <c r="C483" t="s">
        <v>180</v>
      </c>
    </row>
    <row r="484" spans="1:3" x14ac:dyDescent="0.25">
      <c r="A484" s="8">
        <v>44897</v>
      </c>
      <c r="B484" s="28">
        <v>0.32089287740477995</v>
      </c>
      <c r="C484" t="s">
        <v>204</v>
      </c>
    </row>
    <row r="485" spans="1:3" x14ac:dyDescent="0.25">
      <c r="A485" s="8">
        <v>44897</v>
      </c>
      <c r="B485" s="28">
        <v>0.16044643806350051</v>
      </c>
      <c r="C485" t="s">
        <v>204</v>
      </c>
    </row>
    <row r="486" spans="1:3" x14ac:dyDescent="0.25">
      <c r="A486" s="8">
        <v>44944</v>
      </c>
      <c r="B486" s="28">
        <v>0.297956751017112</v>
      </c>
      <c r="C486" t="s">
        <v>204</v>
      </c>
    </row>
    <row r="487" spans="1:3" x14ac:dyDescent="0.25">
      <c r="A487" s="8">
        <v>44957</v>
      </c>
      <c r="B487" s="28">
        <v>0.16044643806350051</v>
      </c>
      <c r="C487" t="s">
        <v>204</v>
      </c>
    </row>
    <row r="488" spans="1:3" x14ac:dyDescent="0.25">
      <c r="A488" s="8">
        <v>44958</v>
      </c>
      <c r="B488" s="28">
        <v>1.2111810766054015E-4</v>
      </c>
      <c r="C488" t="s">
        <v>180</v>
      </c>
    </row>
    <row r="489" spans="1:3" x14ac:dyDescent="0.25">
      <c r="A489" s="8">
        <v>44958</v>
      </c>
      <c r="B489" s="28">
        <v>4.9149024799133153E-3</v>
      </c>
      <c r="C489" t="s">
        <v>180</v>
      </c>
    </row>
    <row r="490" spans="1:3" x14ac:dyDescent="0.25">
      <c r="A490" s="8">
        <v>45046</v>
      </c>
      <c r="B490" s="28">
        <v>1.7059626275223356E-5</v>
      </c>
      <c r="C490" t="s">
        <v>180</v>
      </c>
    </row>
    <row r="491" spans="1:3" x14ac:dyDescent="0.25">
      <c r="A491" s="8">
        <v>45047</v>
      </c>
      <c r="B491" s="28">
        <v>1.1716849303866048E-4</v>
      </c>
      <c r="C491" t="s">
        <v>180</v>
      </c>
    </row>
    <row r="492" spans="1:3" x14ac:dyDescent="0.25">
      <c r="A492" s="8">
        <v>45047</v>
      </c>
      <c r="B492" s="28">
        <v>3.2862953100402754E-3</v>
      </c>
      <c r="C492" t="s">
        <v>180</v>
      </c>
    </row>
    <row r="493" spans="1:3" x14ac:dyDescent="0.25">
      <c r="A493" s="8">
        <v>45079</v>
      </c>
      <c r="B493" s="28">
        <v>0.32089287740477995</v>
      </c>
      <c r="C493" t="s">
        <v>204</v>
      </c>
    </row>
    <row r="494" spans="1:3" x14ac:dyDescent="0.25">
      <c r="A494" s="8">
        <v>45079</v>
      </c>
      <c r="B494" s="28">
        <v>0.16044644828573179</v>
      </c>
      <c r="C494" t="s">
        <v>204</v>
      </c>
    </row>
    <row r="495" spans="1:3" x14ac:dyDescent="0.25">
      <c r="A495" s="8">
        <v>45138</v>
      </c>
      <c r="B495" s="28">
        <v>0.16044644828573179</v>
      </c>
      <c r="C495" t="s">
        <v>204</v>
      </c>
    </row>
    <row r="496" spans="1:3" x14ac:dyDescent="0.25">
      <c r="A496" s="8">
        <v>45139</v>
      </c>
      <c r="B496" s="28">
        <v>1.2111810766054015E-4</v>
      </c>
      <c r="C496" t="s">
        <v>180</v>
      </c>
    </row>
    <row r="497" spans="1:3" x14ac:dyDescent="0.25">
      <c r="A497" s="8">
        <v>45139</v>
      </c>
      <c r="B497" s="28">
        <v>2.5616477214646413E-3</v>
      </c>
      <c r="C497" t="s">
        <v>180</v>
      </c>
    </row>
    <row r="498" spans="1:3" x14ac:dyDescent="0.25">
      <c r="A498" s="8">
        <v>45231</v>
      </c>
      <c r="B498" s="28">
        <v>1.2111810766054015E-4</v>
      </c>
      <c r="C498" t="s">
        <v>180</v>
      </c>
    </row>
    <row r="499" spans="1:3" x14ac:dyDescent="0.25">
      <c r="A499" s="8">
        <v>45231</v>
      </c>
      <c r="B499" s="28">
        <v>1.6985348986976877E-3</v>
      </c>
      <c r="C499" t="s">
        <v>180</v>
      </c>
    </row>
    <row r="500" spans="1:3" x14ac:dyDescent="0.25">
      <c r="A500" s="8">
        <v>45261</v>
      </c>
      <c r="B500" s="28">
        <v>0.32089287740477995</v>
      </c>
      <c r="C500" t="s">
        <v>204</v>
      </c>
    </row>
    <row r="501" spans="1:3" x14ac:dyDescent="0.25">
      <c r="A501" s="8">
        <v>45323</v>
      </c>
      <c r="B501" s="28">
        <v>1.21005663116145E-4</v>
      </c>
      <c r="C501" t="s">
        <v>180</v>
      </c>
    </row>
    <row r="502" spans="1:3" x14ac:dyDescent="0.25">
      <c r="A502" s="8">
        <v>45323</v>
      </c>
      <c r="B502" s="28">
        <v>1.1254203892625684E-3</v>
      </c>
      <c r="C502" t="s">
        <v>180</v>
      </c>
    </row>
    <row r="503" spans="1:3" x14ac:dyDescent="0.25">
      <c r="A503" s="8">
        <v>45412</v>
      </c>
      <c r="B503" s="28">
        <v>1.7059626275223356E-5</v>
      </c>
      <c r="C503" t="s">
        <v>180</v>
      </c>
    </row>
    <row r="504" spans="1:3" x14ac:dyDescent="0.25">
      <c r="A504" s="8">
        <v>45413</v>
      </c>
      <c r="B504" s="28">
        <v>1.1816132725451312E-4</v>
      </c>
      <c r="C504" t="s">
        <v>180</v>
      </c>
    </row>
    <row r="505" spans="1:3" x14ac:dyDescent="0.25">
      <c r="A505" s="8">
        <v>45413</v>
      </c>
      <c r="B505" s="28">
        <v>8.2853484758653125E-4</v>
      </c>
      <c r="C505" t="s">
        <v>180</v>
      </c>
    </row>
    <row r="506" spans="1:3" x14ac:dyDescent="0.25">
      <c r="A506" s="8">
        <v>45446</v>
      </c>
      <c r="B506" s="28">
        <v>0.32089288251589559</v>
      </c>
      <c r="C506" t="s">
        <v>204</v>
      </c>
    </row>
    <row r="507" spans="1:3" x14ac:dyDescent="0.25">
      <c r="A507" s="8">
        <v>45505</v>
      </c>
      <c r="B507" s="28">
        <v>1.2078716292192261E-4</v>
      </c>
      <c r="C507" t="s">
        <v>180</v>
      </c>
    </row>
    <row r="508" spans="1:3" x14ac:dyDescent="0.25">
      <c r="A508" s="8">
        <v>45505</v>
      </c>
      <c r="B508" s="28">
        <v>3.0379577004068447E-4</v>
      </c>
      <c r="C508" t="s">
        <v>180</v>
      </c>
    </row>
    <row r="509" spans="1:3" x14ac:dyDescent="0.25">
      <c r="A509" s="8">
        <v>45597</v>
      </c>
      <c r="B509" s="28">
        <v>1.2078716292192261E-4</v>
      </c>
      <c r="C509" t="s">
        <v>180</v>
      </c>
    </row>
    <row r="510" spans="1:3" x14ac:dyDescent="0.25">
      <c r="A510" s="8">
        <v>45689</v>
      </c>
      <c r="B510" s="28">
        <v>1.2089832968740417E-4</v>
      </c>
      <c r="C510" t="s">
        <v>180</v>
      </c>
    </row>
    <row r="511" spans="1:3" x14ac:dyDescent="0.25">
      <c r="A511" s="8">
        <v>45777</v>
      </c>
      <c r="B511" s="28">
        <v>1.7059626275223356E-5</v>
      </c>
      <c r="C511" t="s">
        <v>180</v>
      </c>
    </row>
    <row r="512" spans="1:3" x14ac:dyDescent="0.25">
      <c r="A512" s="8">
        <v>45778</v>
      </c>
      <c r="B512" s="28">
        <v>1.1716849303866048E-4</v>
      </c>
      <c r="C512" t="s">
        <v>180</v>
      </c>
    </row>
    <row r="513" spans="1:3" x14ac:dyDescent="0.25">
      <c r="A513" s="8">
        <v>45870</v>
      </c>
      <c r="B513" s="28">
        <v>1.2111810766054015E-4</v>
      </c>
      <c r="C513" t="s">
        <v>180</v>
      </c>
    </row>
    <row r="514" spans="1:3" x14ac:dyDescent="0.25">
      <c r="A514" s="8">
        <v>45962</v>
      </c>
      <c r="B514" s="28">
        <v>1.2111810766054015E-4</v>
      </c>
      <c r="C514" t="s">
        <v>180</v>
      </c>
    </row>
    <row r="515" spans="1:3" x14ac:dyDescent="0.25">
      <c r="A515" s="8">
        <v>46054</v>
      </c>
      <c r="B515" s="28">
        <v>1.2111810766054015E-4</v>
      </c>
      <c r="C515" t="s">
        <v>180</v>
      </c>
    </row>
    <row r="516" spans="1:3" x14ac:dyDescent="0.25">
      <c r="A516" s="8">
        <v>46142</v>
      </c>
      <c r="B516" s="28">
        <v>1.7059626275223356E-5</v>
      </c>
      <c r="C516" t="s">
        <v>180</v>
      </c>
    </row>
    <row r="517" spans="1:3" x14ac:dyDescent="0.25">
      <c r="A517" s="8">
        <v>46143</v>
      </c>
      <c r="B517" s="28">
        <v>1.1716849303866048E-4</v>
      </c>
      <c r="C517" t="s">
        <v>180</v>
      </c>
    </row>
    <row r="518" spans="1:3" x14ac:dyDescent="0.25">
      <c r="A518" s="8">
        <v>46235</v>
      </c>
      <c r="B518" s="28">
        <v>1.2111810766054015E-4</v>
      </c>
      <c r="C518" t="s">
        <v>180</v>
      </c>
    </row>
    <row r="519" spans="1:3" x14ac:dyDescent="0.25">
      <c r="A519" s="8">
        <v>46327</v>
      </c>
      <c r="B519" s="28">
        <v>1.2111810766054015E-4</v>
      </c>
      <c r="C519" t="s">
        <v>180</v>
      </c>
    </row>
    <row r="520" spans="1:3" x14ac:dyDescent="0.25">
      <c r="A520" s="8">
        <v>46419</v>
      </c>
      <c r="B520" s="28">
        <v>1.2111810766054015E-4</v>
      </c>
      <c r="C520" t="s">
        <v>180</v>
      </c>
    </row>
    <row r="521" spans="1:3" x14ac:dyDescent="0.25">
      <c r="A521" s="8">
        <v>46507</v>
      </c>
      <c r="B521" s="28">
        <v>1.7059626275223356E-5</v>
      </c>
      <c r="C521" t="s">
        <v>180</v>
      </c>
    </row>
    <row r="522" spans="1:3" x14ac:dyDescent="0.25">
      <c r="A522" s="8">
        <v>46508</v>
      </c>
      <c r="B522" s="28">
        <v>1.1716849303866048E-4</v>
      </c>
      <c r="C522" t="s">
        <v>180</v>
      </c>
    </row>
    <row r="523" spans="1:3" x14ac:dyDescent="0.25">
      <c r="A523" s="8">
        <v>46600</v>
      </c>
      <c r="B523" s="28">
        <v>1.2111810766054015E-4</v>
      </c>
      <c r="C523" t="s">
        <v>180</v>
      </c>
    </row>
    <row r="524" spans="1:3" x14ac:dyDescent="0.25">
      <c r="A524" s="8">
        <v>46692</v>
      </c>
      <c r="B524" s="28">
        <v>1.2111810766054015E-4</v>
      </c>
      <c r="C524" t="s">
        <v>180</v>
      </c>
    </row>
    <row r="525" spans="1:3" x14ac:dyDescent="0.25">
      <c r="A525" s="8">
        <v>46784</v>
      </c>
      <c r="B525" s="28">
        <v>1.21005663116145E-4</v>
      </c>
      <c r="C525" t="s">
        <v>180</v>
      </c>
    </row>
    <row r="526" spans="1:3" x14ac:dyDescent="0.25">
      <c r="A526" s="8">
        <v>46873</v>
      </c>
      <c r="B526" s="28">
        <v>1.7059626275223356E-5</v>
      </c>
      <c r="C526" t="s">
        <v>180</v>
      </c>
    </row>
    <row r="527" spans="1:3" x14ac:dyDescent="0.25">
      <c r="A527" s="8">
        <v>46874</v>
      </c>
      <c r="B527" s="28">
        <v>1.1816132725451312E-4</v>
      </c>
      <c r="C527" t="s">
        <v>180</v>
      </c>
    </row>
    <row r="528" spans="1:3" x14ac:dyDescent="0.25">
      <c r="A528" s="8">
        <v>46966</v>
      </c>
      <c r="B528" s="28">
        <v>1.2078716292192261E-4</v>
      </c>
      <c r="C528" t="s">
        <v>180</v>
      </c>
    </row>
    <row r="529" spans="1:3" x14ac:dyDescent="0.25">
      <c r="A529" s="8">
        <v>47058</v>
      </c>
      <c r="B529" s="28">
        <v>1.2078716292192261E-4</v>
      </c>
      <c r="C529" t="s">
        <v>180</v>
      </c>
    </row>
    <row r="530" spans="1:3" x14ac:dyDescent="0.25">
      <c r="A530" s="8">
        <v>47150</v>
      </c>
      <c r="B530" s="28">
        <v>1.2089832968740417E-4</v>
      </c>
      <c r="C530" t="s">
        <v>180</v>
      </c>
    </row>
    <row r="531" spans="1:3" x14ac:dyDescent="0.25">
      <c r="A531" s="8">
        <v>47238</v>
      </c>
      <c r="B531" s="28">
        <v>1.7059626275223356E-5</v>
      </c>
      <c r="C531" t="s">
        <v>180</v>
      </c>
    </row>
    <row r="532" spans="1:3" x14ac:dyDescent="0.25">
      <c r="A532" s="8">
        <v>47239</v>
      </c>
      <c r="B532" s="28">
        <v>1.1716849303866048E-4</v>
      </c>
      <c r="C532" t="s">
        <v>180</v>
      </c>
    </row>
    <row r="533" spans="1:3" x14ac:dyDescent="0.25">
      <c r="A533" s="8">
        <v>47331</v>
      </c>
      <c r="B533" s="28">
        <v>1.2111810766054015E-4</v>
      </c>
      <c r="C533" t="s">
        <v>180</v>
      </c>
    </row>
    <row r="534" spans="1:3" x14ac:dyDescent="0.25">
      <c r="A534" s="8">
        <v>47423</v>
      </c>
      <c r="B534" s="28">
        <v>1.2111810766054015E-4</v>
      </c>
      <c r="C534" t="s">
        <v>180</v>
      </c>
    </row>
    <row r="535" spans="1:3" x14ac:dyDescent="0.25">
      <c r="A535" s="8">
        <v>47515</v>
      </c>
      <c r="B535" s="28">
        <v>1.2111810766054015E-4</v>
      </c>
      <c r="C535" t="s">
        <v>180</v>
      </c>
    </row>
    <row r="536" spans="1:3" x14ac:dyDescent="0.25">
      <c r="A536" s="8">
        <v>47603</v>
      </c>
      <c r="B536" s="28">
        <v>1.7059626275223356E-5</v>
      </c>
      <c r="C536" t="s">
        <v>180</v>
      </c>
    </row>
    <row r="537" spans="1:3" x14ac:dyDescent="0.25">
      <c r="A537" s="8">
        <v>47604</v>
      </c>
      <c r="B537" s="28">
        <v>1.1716849303866048E-4</v>
      </c>
      <c r="C537" t="s">
        <v>180</v>
      </c>
    </row>
    <row r="538" spans="1:3" x14ac:dyDescent="0.25">
      <c r="A538" s="8">
        <v>47696</v>
      </c>
      <c r="B538" s="28">
        <v>1.2111810766054015E-4</v>
      </c>
      <c r="C538" t="s">
        <v>180</v>
      </c>
    </row>
    <row r="539" spans="1:3" x14ac:dyDescent="0.25">
      <c r="A539" s="8">
        <v>43997</v>
      </c>
      <c r="B539" s="28">
        <v>0.18124999999999999</v>
      </c>
      <c r="C539" t="s">
        <v>191</v>
      </c>
    </row>
    <row r="540" spans="1:3" x14ac:dyDescent="0.25">
      <c r="A540" s="8">
        <v>44089</v>
      </c>
      <c r="B540" s="28">
        <v>0.26250000000000001</v>
      </c>
      <c r="C540" t="s">
        <v>191</v>
      </c>
    </row>
    <row r="541" spans="1:3" x14ac:dyDescent="0.25">
      <c r="A541" s="8">
        <v>44180</v>
      </c>
      <c r="B541" s="28">
        <v>0.26250000000000001</v>
      </c>
      <c r="C541" t="s">
        <v>191</v>
      </c>
    </row>
    <row r="542" spans="1:3" x14ac:dyDescent="0.25">
      <c r="A542" s="8">
        <v>44270</v>
      </c>
      <c r="B542" s="28">
        <v>0.34375</v>
      </c>
      <c r="C542" t="s">
        <v>191</v>
      </c>
    </row>
    <row r="543" spans="1:3" x14ac:dyDescent="0.25">
      <c r="A543" s="8">
        <v>44362</v>
      </c>
      <c r="B543" s="28">
        <v>0.48</v>
      </c>
      <c r="C543" t="s">
        <v>191</v>
      </c>
    </row>
    <row r="544" spans="1:3" x14ac:dyDescent="0.25">
      <c r="A544" s="8">
        <v>44454</v>
      </c>
      <c r="B544" s="28">
        <v>0.58875</v>
      </c>
      <c r="C544" t="s">
        <v>191</v>
      </c>
    </row>
    <row r="545" spans="1:3" x14ac:dyDescent="0.25">
      <c r="A545" s="8">
        <v>44545</v>
      </c>
      <c r="B545" s="28">
        <v>0.66125</v>
      </c>
      <c r="C545" t="s">
        <v>191</v>
      </c>
    </row>
    <row r="546" spans="1:3" x14ac:dyDescent="0.25">
      <c r="A546" s="8">
        <v>44635</v>
      </c>
      <c r="B546" s="28">
        <v>0.66125</v>
      </c>
      <c r="C546" t="s">
        <v>191</v>
      </c>
    </row>
    <row r="547" spans="1:3" x14ac:dyDescent="0.25">
      <c r="A547" s="8">
        <v>44727</v>
      </c>
      <c r="B547" s="28">
        <v>0.66125</v>
      </c>
      <c r="C547" t="s">
        <v>191</v>
      </c>
    </row>
    <row r="548" spans="1:3" x14ac:dyDescent="0.25">
      <c r="A548" s="8">
        <v>44819</v>
      </c>
      <c r="B548" s="28">
        <v>0.66125</v>
      </c>
      <c r="C548" t="s">
        <v>191</v>
      </c>
    </row>
    <row r="549" spans="1:3" x14ac:dyDescent="0.25">
      <c r="A549" s="8">
        <v>44910</v>
      </c>
      <c r="B549" s="28">
        <v>0.66125</v>
      </c>
      <c r="C549" t="s">
        <v>191</v>
      </c>
    </row>
    <row r="550" spans="1:3" x14ac:dyDescent="0.25">
      <c r="A550" s="8">
        <v>45000</v>
      </c>
      <c r="B550" s="28">
        <v>0.66125</v>
      </c>
      <c r="C550" t="s">
        <v>191</v>
      </c>
    </row>
    <row r="551" spans="1:3" x14ac:dyDescent="0.25">
      <c r="A551" s="8">
        <v>45092</v>
      </c>
      <c r="B551" s="28">
        <v>0.66125</v>
      </c>
      <c r="C551" t="s">
        <v>191</v>
      </c>
    </row>
    <row r="552" spans="1:3" x14ac:dyDescent="0.25">
      <c r="A552" s="8">
        <v>45184</v>
      </c>
      <c r="B552" s="28">
        <v>0.66125</v>
      </c>
      <c r="C552" t="s">
        <v>191</v>
      </c>
    </row>
    <row r="553" spans="1:3" x14ac:dyDescent="0.25">
      <c r="A553" s="8">
        <v>45275</v>
      </c>
      <c r="B553" s="28">
        <v>0.66125</v>
      </c>
      <c r="C553" t="s">
        <v>191</v>
      </c>
    </row>
    <row r="554" spans="1:3" x14ac:dyDescent="0.25">
      <c r="A554" s="8">
        <v>45366</v>
      </c>
      <c r="B554" s="28">
        <v>0.66125</v>
      </c>
      <c r="C554" t="s">
        <v>191</v>
      </c>
    </row>
    <row r="555" spans="1:3" x14ac:dyDescent="0.25">
      <c r="A555" s="8">
        <v>45458</v>
      </c>
      <c r="B555" s="28">
        <v>0.66125</v>
      </c>
      <c r="C555" t="s">
        <v>191</v>
      </c>
    </row>
    <row r="556" spans="1:3" x14ac:dyDescent="0.25">
      <c r="A556" s="8">
        <v>45550</v>
      </c>
      <c r="B556" s="28">
        <v>0.66125</v>
      </c>
      <c r="C556" t="s">
        <v>191</v>
      </c>
    </row>
    <row r="557" spans="1:3" x14ac:dyDescent="0.25">
      <c r="A557" s="8">
        <v>45641</v>
      </c>
      <c r="B557" s="28">
        <v>0.66125</v>
      </c>
      <c r="C557" t="s">
        <v>191</v>
      </c>
    </row>
    <row r="558" spans="1:3" x14ac:dyDescent="0.25">
      <c r="A558" s="8">
        <v>45731</v>
      </c>
      <c r="B558" s="28">
        <v>0.66125</v>
      </c>
      <c r="C558" t="s">
        <v>191</v>
      </c>
    </row>
    <row r="559" spans="1:3" x14ac:dyDescent="0.25">
      <c r="A559" s="8">
        <v>45823</v>
      </c>
      <c r="B559" s="28">
        <v>0.66125</v>
      </c>
      <c r="C559" t="s">
        <v>191</v>
      </c>
    </row>
    <row r="560" spans="1:3" x14ac:dyDescent="0.25">
      <c r="A560" s="8">
        <v>45915</v>
      </c>
      <c r="B560" s="28">
        <v>0.66125</v>
      </c>
      <c r="C560" t="s">
        <v>191</v>
      </c>
    </row>
    <row r="561" spans="1:3" x14ac:dyDescent="0.25">
      <c r="A561" s="8">
        <v>46006</v>
      </c>
      <c r="B561" s="28">
        <v>0.66125</v>
      </c>
      <c r="C561" t="s">
        <v>191</v>
      </c>
    </row>
    <row r="562" spans="1:3" x14ac:dyDescent="0.25">
      <c r="A562" s="8">
        <v>46096</v>
      </c>
      <c r="B562" s="28">
        <v>0.66125</v>
      </c>
      <c r="C562" t="s">
        <v>191</v>
      </c>
    </row>
    <row r="563" spans="1:3" x14ac:dyDescent="0.25">
      <c r="A563" s="8">
        <v>46188</v>
      </c>
      <c r="B563" s="28">
        <v>0.66125</v>
      </c>
      <c r="C563" t="s">
        <v>191</v>
      </c>
    </row>
    <row r="564" spans="1:3" x14ac:dyDescent="0.25">
      <c r="A564" s="8">
        <v>46280</v>
      </c>
      <c r="B564" s="28">
        <v>0.66125</v>
      </c>
      <c r="C564" t="s">
        <v>191</v>
      </c>
    </row>
    <row r="565" spans="1:3" x14ac:dyDescent="0.25">
      <c r="A565" s="8">
        <v>46371</v>
      </c>
      <c r="B565" s="28">
        <v>0.66125</v>
      </c>
      <c r="C565" t="s">
        <v>191</v>
      </c>
    </row>
    <row r="566" spans="1:3" x14ac:dyDescent="0.25">
      <c r="A566" s="8">
        <v>46461</v>
      </c>
      <c r="B566" s="28">
        <v>0.66125</v>
      </c>
      <c r="C566" t="s">
        <v>191</v>
      </c>
    </row>
    <row r="567" spans="1:3" x14ac:dyDescent="0.25">
      <c r="A567" s="8">
        <v>46553</v>
      </c>
      <c r="B567" s="28">
        <v>0.66125</v>
      </c>
      <c r="C567" t="s">
        <v>191</v>
      </c>
    </row>
    <row r="568" spans="1:3" x14ac:dyDescent="0.25">
      <c r="A568" s="8">
        <v>46645</v>
      </c>
      <c r="B568" s="28">
        <v>0.66125</v>
      </c>
      <c r="C568" t="s">
        <v>191</v>
      </c>
    </row>
    <row r="569" spans="1:3" x14ac:dyDescent="0.25">
      <c r="A569" s="8">
        <v>46736</v>
      </c>
      <c r="B569" s="28">
        <v>0.66125</v>
      </c>
      <c r="C569" t="s">
        <v>191</v>
      </c>
    </row>
    <row r="570" spans="1:3" x14ac:dyDescent="0.25">
      <c r="A570" s="8">
        <v>46827</v>
      </c>
      <c r="B570" s="28">
        <v>0.66125</v>
      </c>
      <c r="C570" t="s">
        <v>191</v>
      </c>
    </row>
    <row r="571" spans="1:3" x14ac:dyDescent="0.25">
      <c r="A571" s="8">
        <v>46919</v>
      </c>
      <c r="B571" s="28">
        <v>0.66125</v>
      </c>
      <c r="C571" t="s">
        <v>191</v>
      </c>
    </row>
    <row r="572" spans="1:3" x14ac:dyDescent="0.25">
      <c r="A572" s="8">
        <v>47011</v>
      </c>
      <c r="B572" s="28">
        <v>0.66125</v>
      </c>
      <c r="C572" t="s">
        <v>191</v>
      </c>
    </row>
    <row r="573" spans="1:3" x14ac:dyDescent="0.25">
      <c r="A573" s="8">
        <v>47102</v>
      </c>
      <c r="B573" s="28">
        <v>0.66125</v>
      </c>
      <c r="C573" t="s">
        <v>191</v>
      </c>
    </row>
    <row r="574" spans="1:3" x14ac:dyDescent="0.25">
      <c r="A574" s="8">
        <v>47192</v>
      </c>
      <c r="B574" s="28">
        <v>0.66125</v>
      </c>
      <c r="C574" t="s">
        <v>191</v>
      </c>
    </row>
    <row r="575" spans="1:3" x14ac:dyDescent="0.25">
      <c r="A575" s="8">
        <v>47284</v>
      </c>
      <c r="B575" s="28">
        <v>0.66125</v>
      </c>
      <c r="C575" t="s">
        <v>191</v>
      </c>
    </row>
    <row r="576" spans="1:3" x14ac:dyDescent="0.25">
      <c r="A576" s="8">
        <v>47376</v>
      </c>
      <c r="B576" s="28">
        <v>0.66125</v>
      </c>
      <c r="C576" t="s">
        <v>191</v>
      </c>
    </row>
    <row r="577" spans="1:3" x14ac:dyDescent="0.25">
      <c r="A577" s="8">
        <v>47467</v>
      </c>
      <c r="B577" s="28">
        <v>0.66125</v>
      </c>
      <c r="C577" t="s">
        <v>191</v>
      </c>
    </row>
    <row r="578" spans="1:3" x14ac:dyDescent="0.25">
      <c r="A578" s="8">
        <v>47557</v>
      </c>
      <c r="B578" s="28">
        <v>0.66125</v>
      </c>
      <c r="C578" t="s">
        <v>191</v>
      </c>
    </row>
    <row r="579" spans="1:3" x14ac:dyDescent="0.25">
      <c r="A579" s="8">
        <v>47649</v>
      </c>
      <c r="B579" s="28">
        <v>0.66125</v>
      </c>
      <c r="C579" t="s">
        <v>191</v>
      </c>
    </row>
    <row r="580" spans="1:3" x14ac:dyDescent="0.25">
      <c r="A580" s="8">
        <v>47741</v>
      </c>
      <c r="B580" s="28">
        <v>0.66125</v>
      </c>
      <c r="C580" t="s">
        <v>191</v>
      </c>
    </row>
    <row r="581" spans="1:3" x14ac:dyDescent="0.25">
      <c r="A581" s="8">
        <v>47832</v>
      </c>
      <c r="B581" s="28">
        <v>0.66125</v>
      </c>
      <c r="C581" t="s">
        <v>191</v>
      </c>
    </row>
    <row r="582" spans="1:3" x14ac:dyDescent="0.25">
      <c r="A582" s="8">
        <v>47922</v>
      </c>
      <c r="B582" s="28">
        <v>0.66125</v>
      </c>
      <c r="C582" t="s">
        <v>191</v>
      </c>
    </row>
    <row r="583" spans="1:3" x14ac:dyDescent="0.25">
      <c r="A583" s="8">
        <v>48014</v>
      </c>
      <c r="B583" s="28">
        <v>0.66125</v>
      </c>
      <c r="C583" t="s">
        <v>191</v>
      </c>
    </row>
    <row r="584" spans="1:3" x14ac:dyDescent="0.25">
      <c r="A584" s="8">
        <v>48106</v>
      </c>
      <c r="B584" s="28">
        <v>0.66125</v>
      </c>
      <c r="C584" t="s">
        <v>191</v>
      </c>
    </row>
    <row r="585" spans="1:3" x14ac:dyDescent="0.25">
      <c r="A585" s="8">
        <v>48197</v>
      </c>
      <c r="B585" s="28">
        <v>0.66125</v>
      </c>
      <c r="C585" t="s">
        <v>191</v>
      </c>
    </row>
    <row r="586" spans="1:3" x14ac:dyDescent="0.25">
      <c r="A586" s="8">
        <v>48288</v>
      </c>
      <c r="B586" s="28">
        <v>0.66125</v>
      </c>
      <c r="C586" t="s">
        <v>191</v>
      </c>
    </row>
    <row r="587" spans="1:3" x14ac:dyDescent="0.25">
      <c r="A587" s="8">
        <v>48380</v>
      </c>
      <c r="B587" s="28">
        <v>0.66125</v>
      </c>
      <c r="C587" t="s">
        <v>191</v>
      </c>
    </row>
    <row r="588" spans="1:3" x14ac:dyDescent="0.25">
      <c r="A588" s="8">
        <v>48472</v>
      </c>
      <c r="B588" s="28">
        <v>0.66125</v>
      </c>
      <c r="C588" t="s">
        <v>191</v>
      </c>
    </row>
    <row r="589" spans="1:3" x14ac:dyDescent="0.25">
      <c r="A589" s="8">
        <v>48563</v>
      </c>
      <c r="B589" s="28">
        <v>0.66125</v>
      </c>
      <c r="C589" t="s">
        <v>191</v>
      </c>
    </row>
    <row r="590" spans="1:3" x14ac:dyDescent="0.25">
      <c r="A590" s="8">
        <v>48653</v>
      </c>
      <c r="B590" s="28">
        <v>0.66125</v>
      </c>
      <c r="C590" t="s">
        <v>191</v>
      </c>
    </row>
    <row r="591" spans="1:3" x14ac:dyDescent="0.25">
      <c r="A591" s="8">
        <v>48745</v>
      </c>
      <c r="B591" s="28">
        <v>0.66125</v>
      </c>
      <c r="C591" t="s">
        <v>191</v>
      </c>
    </row>
    <row r="592" spans="1:3" x14ac:dyDescent="0.25">
      <c r="A592" s="8">
        <v>48837</v>
      </c>
      <c r="B592" s="28">
        <v>0.66125</v>
      </c>
      <c r="C592" t="s">
        <v>191</v>
      </c>
    </row>
    <row r="593" spans="1:3" x14ac:dyDescent="0.25">
      <c r="A593" s="8">
        <v>48928</v>
      </c>
      <c r="B593" s="28">
        <v>0.66125</v>
      </c>
      <c r="C593" t="s">
        <v>191</v>
      </c>
    </row>
    <row r="594" spans="1:3" x14ac:dyDescent="0.25">
      <c r="A594" s="8">
        <v>49018</v>
      </c>
      <c r="B594" s="28">
        <v>0.66125</v>
      </c>
      <c r="C594" t="s">
        <v>191</v>
      </c>
    </row>
    <row r="595" spans="1:3" x14ac:dyDescent="0.25">
      <c r="A595" s="8">
        <v>49110</v>
      </c>
      <c r="B595" s="28">
        <v>0.66125</v>
      </c>
      <c r="C595" t="s">
        <v>191</v>
      </c>
    </row>
    <row r="596" spans="1:3" x14ac:dyDescent="0.25">
      <c r="A596" s="8">
        <v>49202</v>
      </c>
      <c r="B596" s="28">
        <v>0.66125</v>
      </c>
      <c r="C596" t="s">
        <v>191</v>
      </c>
    </row>
    <row r="597" spans="1:3" x14ac:dyDescent="0.25">
      <c r="A597" s="8">
        <v>49293</v>
      </c>
      <c r="B597" s="28">
        <v>0.66125</v>
      </c>
      <c r="C597" t="s">
        <v>191</v>
      </c>
    </row>
    <row r="598" spans="1:3" x14ac:dyDescent="0.25">
      <c r="A598" s="8">
        <v>49383</v>
      </c>
      <c r="B598" s="28">
        <v>0.66125</v>
      </c>
      <c r="C598" t="s">
        <v>191</v>
      </c>
    </row>
    <row r="599" spans="1:3" x14ac:dyDescent="0.25">
      <c r="A599" s="8">
        <v>49475</v>
      </c>
      <c r="B599" s="28">
        <v>0.66125</v>
      </c>
      <c r="C599" t="s">
        <v>191</v>
      </c>
    </row>
    <row r="600" spans="1:3" x14ac:dyDescent="0.25">
      <c r="A600" s="8">
        <v>49567</v>
      </c>
      <c r="B600" s="28">
        <v>0.66125</v>
      </c>
      <c r="C600" t="s">
        <v>191</v>
      </c>
    </row>
    <row r="601" spans="1:3" x14ac:dyDescent="0.25">
      <c r="A601" s="8">
        <v>49658</v>
      </c>
      <c r="B601" s="28">
        <v>0.66125</v>
      </c>
      <c r="C601" t="s">
        <v>191</v>
      </c>
    </row>
    <row r="602" spans="1:3" x14ac:dyDescent="0.25">
      <c r="A602" s="8">
        <v>49749</v>
      </c>
      <c r="B602" s="28">
        <v>0.66125</v>
      </c>
      <c r="C602" t="s">
        <v>191</v>
      </c>
    </row>
    <row r="603" spans="1:3" x14ac:dyDescent="0.25">
      <c r="A603" s="8">
        <v>49841</v>
      </c>
      <c r="B603" s="28">
        <v>0.66125</v>
      </c>
      <c r="C603" t="s">
        <v>191</v>
      </c>
    </row>
    <row r="604" spans="1:3" x14ac:dyDescent="0.25">
      <c r="A604" s="8">
        <v>49933</v>
      </c>
      <c r="B604" s="28">
        <v>0.66125</v>
      </c>
      <c r="C604" t="s">
        <v>191</v>
      </c>
    </row>
    <row r="605" spans="1:3" x14ac:dyDescent="0.25">
      <c r="A605" s="8">
        <v>50024</v>
      </c>
      <c r="B605" s="28">
        <v>0.66125</v>
      </c>
      <c r="C605" t="s">
        <v>191</v>
      </c>
    </row>
    <row r="606" spans="1:3" x14ac:dyDescent="0.25">
      <c r="A606" s="8">
        <v>50114</v>
      </c>
      <c r="B606" s="28">
        <v>0.66125</v>
      </c>
      <c r="C606" t="s">
        <v>191</v>
      </c>
    </row>
    <row r="607" spans="1:3" x14ac:dyDescent="0.25">
      <c r="A607" s="8">
        <v>50206</v>
      </c>
      <c r="B607" s="28">
        <v>0.66125</v>
      </c>
      <c r="C607" t="s">
        <v>191</v>
      </c>
    </row>
    <row r="608" spans="1:3" x14ac:dyDescent="0.25">
      <c r="A608" s="8">
        <v>50298</v>
      </c>
      <c r="B608" s="28">
        <v>0.66125</v>
      </c>
      <c r="C608" t="s">
        <v>191</v>
      </c>
    </row>
    <row r="609" spans="1:3" x14ac:dyDescent="0.25">
      <c r="A609" s="8">
        <v>50389</v>
      </c>
      <c r="B609" s="28">
        <v>0.66125</v>
      </c>
      <c r="C609" t="s">
        <v>191</v>
      </c>
    </row>
    <row r="610" spans="1:3" x14ac:dyDescent="0.25">
      <c r="A610" s="8">
        <v>50479</v>
      </c>
      <c r="B610" s="28">
        <v>0.66125</v>
      </c>
      <c r="C610" t="s">
        <v>191</v>
      </c>
    </row>
    <row r="611" spans="1:3" x14ac:dyDescent="0.25">
      <c r="A611" s="8">
        <v>50571</v>
      </c>
      <c r="B611" s="28">
        <v>0.66125</v>
      </c>
      <c r="C611" t="s">
        <v>191</v>
      </c>
    </row>
    <row r="612" spans="1:3" x14ac:dyDescent="0.25">
      <c r="A612" s="8">
        <v>50663</v>
      </c>
      <c r="B612" s="28">
        <v>0.66125</v>
      </c>
      <c r="C612" t="s">
        <v>191</v>
      </c>
    </row>
    <row r="613" spans="1:3" x14ac:dyDescent="0.25">
      <c r="A613" s="8">
        <v>50754</v>
      </c>
      <c r="B613" s="28">
        <v>0.66125</v>
      </c>
      <c r="C613" t="s">
        <v>191</v>
      </c>
    </row>
    <row r="614" spans="1:3" x14ac:dyDescent="0.25">
      <c r="A614" s="8">
        <v>50844</v>
      </c>
      <c r="B614" s="28">
        <v>0.66125</v>
      </c>
      <c r="C614" t="s">
        <v>191</v>
      </c>
    </row>
    <row r="615" spans="1:3" x14ac:dyDescent="0.25">
      <c r="A615" s="8">
        <v>50936</v>
      </c>
      <c r="B615" s="28">
        <v>0.66125</v>
      </c>
      <c r="C615" t="s">
        <v>191</v>
      </c>
    </row>
    <row r="616" spans="1:3" x14ac:dyDescent="0.25">
      <c r="A616" s="8">
        <v>51028</v>
      </c>
      <c r="B616" s="28">
        <v>0.66125</v>
      </c>
      <c r="C616" t="s">
        <v>191</v>
      </c>
    </row>
    <row r="617" spans="1:3" x14ac:dyDescent="0.25">
      <c r="A617" s="8">
        <v>51119</v>
      </c>
      <c r="B617" s="28">
        <v>0.66125</v>
      </c>
      <c r="C617" t="s">
        <v>191</v>
      </c>
    </row>
    <row r="618" spans="1:3" x14ac:dyDescent="0.25">
      <c r="A618" s="8">
        <v>51210</v>
      </c>
      <c r="B618" s="28">
        <v>0.66125</v>
      </c>
      <c r="C618" t="s">
        <v>191</v>
      </c>
    </row>
    <row r="619" spans="1:3" x14ac:dyDescent="0.25">
      <c r="A619" s="8">
        <v>51302</v>
      </c>
      <c r="B619" s="28">
        <v>0.48</v>
      </c>
      <c r="C619" t="s">
        <v>191</v>
      </c>
    </row>
    <row r="620" spans="1:3" x14ac:dyDescent="0.25">
      <c r="A620" s="8">
        <v>51394</v>
      </c>
      <c r="B620" s="28">
        <v>0.39874999999999999</v>
      </c>
      <c r="C620" t="s">
        <v>191</v>
      </c>
    </row>
    <row r="621" spans="1:3" x14ac:dyDescent="0.25">
      <c r="A621" s="8">
        <v>51485</v>
      </c>
      <c r="B621" s="28">
        <v>0.39874999999999999</v>
      </c>
      <c r="C621" t="s">
        <v>191</v>
      </c>
    </row>
    <row r="622" spans="1:3" x14ac:dyDescent="0.25">
      <c r="A622" s="8">
        <v>51575</v>
      </c>
      <c r="B622" s="28">
        <v>0.3175</v>
      </c>
      <c r="C622" t="s">
        <v>191</v>
      </c>
    </row>
    <row r="623" spans="1:3" x14ac:dyDescent="0.25">
      <c r="A623" s="8">
        <v>51667</v>
      </c>
      <c r="B623" s="28">
        <v>0.18124999999999999</v>
      </c>
      <c r="C623" t="s">
        <v>191</v>
      </c>
    </row>
    <row r="624" spans="1:3" x14ac:dyDescent="0.25">
      <c r="A624" s="8">
        <v>51759</v>
      </c>
      <c r="B624" s="28">
        <v>7.2499999999999995E-2</v>
      </c>
      <c r="C624" t="s">
        <v>191</v>
      </c>
    </row>
    <row r="625" spans="1:3" x14ac:dyDescent="0.25">
      <c r="A625" s="56">
        <v>43997</v>
      </c>
      <c r="B625" s="57">
        <v>0.40556666666666663</v>
      </c>
      <c r="C625" t="s">
        <v>192</v>
      </c>
    </row>
    <row r="626" spans="1:3" x14ac:dyDescent="0.25">
      <c r="A626" s="56">
        <v>44089</v>
      </c>
      <c r="B626" s="57">
        <v>0.4041770833333333</v>
      </c>
      <c r="C626" t="s">
        <v>192</v>
      </c>
    </row>
    <row r="627" spans="1:3" x14ac:dyDescent="0.25">
      <c r="A627" s="56">
        <v>44180</v>
      </c>
      <c r="B627" s="57">
        <v>0.40216458333333333</v>
      </c>
      <c r="C627" t="s">
        <v>192</v>
      </c>
    </row>
    <row r="628" spans="1:3" x14ac:dyDescent="0.25">
      <c r="A628" s="56">
        <v>44270</v>
      </c>
      <c r="B628" s="57">
        <v>0.3001140625</v>
      </c>
      <c r="C628" t="s">
        <v>192</v>
      </c>
    </row>
    <row r="629" spans="1:3" x14ac:dyDescent="0.25">
      <c r="A629" s="56">
        <v>44362</v>
      </c>
      <c r="B629" s="57">
        <v>0.2981375</v>
      </c>
      <c r="C629" t="s">
        <v>192</v>
      </c>
    </row>
    <row r="630" spans="1:3" x14ac:dyDescent="0.25">
      <c r="A630" s="56">
        <v>44454</v>
      </c>
      <c r="B630" s="57">
        <v>0.29537750000000002</v>
      </c>
      <c r="C630" t="s">
        <v>192</v>
      </c>
    </row>
    <row r="631" spans="1:3" x14ac:dyDescent="0.25">
      <c r="A631" s="56">
        <v>44545</v>
      </c>
      <c r="B631" s="57">
        <v>0.2919921875</v>
      </c>
      <c r="C631" t="s">
        <v>192</v>
      </c>
    </row>
    <row r="632" spans="1:3" x14ac:dyDescent="0.25">
      <c r="A632" s="56">
        <v>44635</v>
      </c>
      <c r="B632" s="57">
        <v>0.28819</v>
      </c>
      <c r="C632" t="s">
        <v>192</v>
      </c>
    </row>
    <row r="633" spans="1:3" x14ac:dyDescent="0.25">
      <c r="A633" s="56">
        <v>44727</v>
      </c>
      <c r="B633" s="57">
        <v>0.2843878125</v>
      </c>
      <c r="C633" t="s">
        <v>192</v>
      </c>
    </row>
    <row r="634" spans="1:3" x14ac:dyDescent="0.25">
      <c r="A634" s="56">
        <v>44819</v>
      </c>
      <c r="B634" s="57">
        <v>0.28058562500000001</v>
      </c>
      <c r="C634" t="s">
        <v>192</v>
      </c>
    </row>
    <row r="635" spans="1:3" x14ac:dyDescent="0.25">
      <c r="A635" s="56">
        <v>44910</v>
      </c>
      <c r="B635" s="57">
        <v>0.27678343750000001</v>
      </c>
      <c r="C635" t="s">
        <v>192</v>
      </c>
    </row>
    <row r="636" spans="1:3" x14ac:dyDescent="0.25">
      <c r="A636" s="56">
        <v>45000</v>
      </c>
      <c r="B636" s="57">
        <v>0.27298125000000001</v>
      </c>
      <c r="C636" t="s">
        <v>192</v>
      </c>
    </row>
    <row r="637" spans="1:3" x14ac:dyDescent="0.25">
      <c r="A637" s="56">
        <v>45092</v>
      </c>
      <c r="B637" s="57">
        <v>0.26917906250000001</v>
      </c>
      <c r="C637" t="s">
        <v>192</v>
      </c>
    </row>
    <row r="638" spans="1:3" x14ac:dyDescent="0.25">
      <c r="A638" s="56">
        <v>45184</v>
      </c>
      <c r="B638" s="57">
        <v>0.26537687500000001</v>
      </c>
      <c r="C638" t="s">
        <v>192</v>
      </c>
    </row>
    <row r="639" spans="1:3" x14ac:dyDescent="0.25">
      <c r="A639" s="56">
        <v>45275</v>
      </c>
      <c r="B639" s="57">
        <v>0.26157468750000001</v>
      </c>
      <c r="C639" t="s">
        <v>192</v>
      </c>
    </row>
    <row r="640" spans="1:3" x14ac:dyDescent="0.25">
      <c r="A640" s="56">
        <v>45366</v>
      </c>
      <c r="B640" s="57">
        <v>0.25777250000000002</v>
      </c>
      <c r="C640" t="s">
        <v>192</v>
      </c>
    </row>
    <row r="641" spans="1:3" x14ac:dyDescent="0.25">
      <c r="A641" s="56">
        <v>45458</v>
      </c>
      <c r="B641" s="57">
        <v>0.25397031250000002</v>
      </c>
      <c r="C641" t="s">
        <v>192</v>
      </c>
    </row>
    <row r="642" spans="1:3" x14ac:dyDescent="0.25">
      <c r="A642" s="56">
        <v>45550</v>
      </c>
      <c r="B642" s="57">
        <v>0.25016812500000002</v>
      </c>
      <c r="C642" t="s">
        <v>192</v>
      </c>
    </row>
    <row r="643" spans="1:3" x14ac:dyDescent="0.25">
      <c r="A643" s="56">
        <v>45641</v>
      </c>
      <c r="B643" s="57">
        <v>0.24636593749999999</v>
      </c>
      <c r="C643" t="s">
        <v>192</v>
      </c>
    </row>
    <row r="644" spans="1:3" x14ac:dyDescent="0.25">
      <c r="A644" s="56">
        <v>45731</v>
      </c>
      <c r="B644" s="57">
        <v>0.24256374999999999</v>
      </c>
      <c r="C644" t="s">
        <v>192</v>
      </c>
    </row>
    <row r="645" spans="1:3" x14ac:dyDescent="0.25">
      <c r="A645" s="56">
        <v>45823</v>
      </c>
      <c r="B645" s="57">
        <v>0.2387615625</v>
      </c>
      <c r="C645" t="s">
        <v>192</v>
      </c>
    </row>
    <row r="646" spans="1:3" x14ac:dyDescent="0.25">
      <c r="A646" s="56">
        <v>45915</v>
      </c>
      <c r="B646" s="57">
        <v>0.234959375</v>
      </c>
      <c r="C646" t="s">
        <v>192</v>
      </c>
    </row>
    <row r="647" spans="1:3" x14ac:dyDescent="0.25">
      <c r="A647" s="56">
        <v>46006</v>
      </c>
      <c r="B647" s="57">
        <v>0.2311571875</v>
      </c>
      <c r="C647" t="s">
        <v>192</v>
      </c>
    </row>
    <row r="648" spans="1:3" x14ac:dyDescent="0.25">
      <c r="A648" s="56">
        <v>46096</v>
      </c>
      <c r="B648" s="57">
        <v>0.227355</v>
      </c>
      <c r="C648" t="s">
        <v>192</v>
      </c>
    </row>
    <row r="649" spans="1:3" x14ac:dyDescent="0.25">
      <c r="A649" s="56">
        <v>46188</v>
      </c>
      <c r="B649" s="57">
        <v>0.2235528125</v>
      </c>
      <c r="C649" t="s">
        <v>192</v>
      </c>
    </row>
    <row r="650" spans="1:3" x14ac:dyDescent="0.25">
      <c r="A650" s="56">
        <v>46280</v>
      </c>
      <c r="B650" s="57">
        <v>0.219750625</v>
      </c>
      <c r="C650" t="s">
        <v>192</v>
      </c>
    </row>
    <row r="651" spans="1:3" x14ac:dyDescent="0.25">
      <c r="A651" s="56">
        <v>46371</v>
      </c>
      <c r="B651" s="57">
        <v>0.21594843750000001</v>
      </c>
      <c r="C651" t="s">
        <v>192</v>
      </c>
    </row>
    <row r="652" spans="1:3" x14ac:dyDescent="0.25">
      <c r="A652" s="56">
        <v>46461</v>
      </c>
      <c r="B652" s="57">
        <v>0.21214625000000001</v>
      </c>
      <c r="C652" t="s">
        <v>192</v>
      </c>
    </row>
    <row r="653" spans="1:3" x14ac:dyDescent="0.25">
      <c r="A653" s="56">
        <v>46553</v>
      </c>
      <c r="B653" s="57">
        <v>0.20834406250000001</v>
      </c>
      <c r="C653" t="s">
        <v>192</v>
      </c>
    </row>
    <row r="654" spans="1:3" x14ac:dyDescent="0.25">
      <c r="A654" s="56">
        <v>46645</v>
      </c>
      <c r="B654" s="57">
        <v>0.20454187500000001</v>
      </c>
      <c r="C654" t="s">
        <v>192</v>
      </c>
    </row>
    <row r="655" spans="1:3" x14ac:dyDescent="0.25">
      <c r="A655" s="56">
        <v>46736</v>
      </c>
      <c r="B655" s="57">
        <v>0.20073968750000001</v>
      </c>
      <c r="C655" t="s">
        <v>192</v>
      </c>
    </row>
    <row r="656" spans="1:3" x14ac:dyDescent="0.25">
      <c r="A656" s="56">
        <v>46827</v>
      </c>
      <c r="B656" s="57">
        <v>0.19693749999999999</v>
      </c>
      <c r="C656" t="s">
        <v>192</v>
      </c>
    </row>
    <row r="657" spans="1:3" x14ac:dyDescent="0.25">
      <c r="A657" s="56">
        <v>46919</v>
      </c>
      <c r="B657" s="57">
        <v>0.19313531249999999</v>
      </c>
      <c r="C657" t="s">
        <v>192</v>
      </c>
    </row>
    <row r="658" spans="1:3" x14ac:dyDescent="0.25">
      <c r="A658" s="56">
        <v>47011</v>
      </c>
      <c r="B658" s="57">
        <v>0.18933312499999999</v>
      </c>
      <c r="C658" t="s">
        <v>192</v>
      </c>
    </row>
    <row r="659" spans="1:3" x14ac:dyDescent="0.25">
      <c r="A659" s="56">
        <v>47102</v>
      </c>
      <c r="B659" s="57">
        <v>0.18553093749999999</v>
      </c>
      <c r="C659" t="s">
        <v>192</v>
      </c>
    </row>
    <row r="660" spans="1:3" x14ac:dyDescent="0.25">
      <c r="A660" s="56">
        <v>47192</v>
      </c>
      <c r="B660" s="57">
        <v>0.18172874999999999</v>
      </c>
      <c r="C660" t="s">
        <v>192</v>
      </c>
    </row>
    <row r="661" spans="1:3" x14ac:dyDescent="0.25">
      <c r="A661" s="56">
        <v>47284</v>
      </c>
      <c r="B661" s="57">
        <v>0.1779265625</v>
      </c>
      <c r="C661" t="s">
        <v>192</v>
      </c>
    </row>
    <row r="662" spans="1:3" x14ac:dyDescent="0.25">
      <c r="A662" s="56">
        <v>47376</v>
      </c>
      <c r="B662" s="57">
        <v>0.174124375</v>
      </c>
      <c r="C662" t="s">
        <v>192</v>
      </c>
    </row>
    <row r="663" spans="1:3" x14ac:dyDescent="0.25">
      <c r="A663" s="56">
        <v>47467</v>
      </c>
      <c r="B663" s="57">
        <v>0.1703221875</v>
      </c>
      <c r="C663" t="s">
        <v>192</v>
      </c>
    </row>
    <row r="664" spans="1:3" x14ac:dyDescent="0.25">
      <c r="A664" s="56">
        <v>47557</v>
      </c>
      <c r="B664" s="57">
        <v>0.16652</v>
      </c>
      <c r="C664" t="s">
        <v>192</v>
      </c>
    </row>
    <row r="665" spans="1:3" x14ac:dyDescent="0.25">
      <c r="A665" s="56">
        <v>47649</v>
      </c>
      <c r="B665" s="57">
        <v>0.1627178125</v>
      </c>
      <c r="C665" t="s">
        <v>192</v>
      </c>
    </row>
    <row r="666" spans="1:3" x14ac:dyDescent="0.25">
      <c r="A666" s="56">
        <v>47741</v>
      </c>
      <c r="B666" s="57">
        <v>0.158915625</v>
      </c>
      <c r="C666" t="s">
        <v>192</v>
      </c>
    </row>
    <row r="667" spans="1:3" x14ac:dyDescent="0.25">
      <c r="A667" s="56">
        <v>47832</v>
      </c>
      <c r="B667" s="57">
        <v>0.15511343750000001</v>
      </c>
      <c r="C667" t="s">
        <v>192</v>
      </c>
    </row>
    <row r="668" spans="1:3" x14ac:dyDescent="0.25">
      <c r="A668" s="56">
        <v>47922</v>
      </c>
      <c r="B668" s="57">
        <v>0.15131125000000001</v>
      </c>
      <c r="C668" t="s">
        <v>192</v>
      </c>
    </row>
    <row r="669" spans="1:3" x14ac:dyDescent="0.25">
      <c r="A669" s="56">
        <v>48014</v>
      </c>
      <c r="B669" s="57">
        <v>0.14750906250000001</v>
      </c>
      <c r="C669" t="s">
        <v>192</v>
      </c>
    </row>
    <row r="670" spans="1:3" x14ac:dyDescent="0.25">
      <c r="A670" s="56">
        <v>48106</v>
      </c>
      <c r="B670" s="57">
        <v>0.14370687500000001</v>
      </c>
      <c r="C670" t="s">
        <v>192</v>
      </c>
    </row>
    <row r="671" spans="1:3" x14ac:dyDescent="0.25">
      <c r="A671" s="56">
        <v>48197</v>
      </c>
      <c r="B671" s="57">
        <v>0.13990468750000001</v>
      </c>
      <c r="C671" t="s">
        <v>192</v>
      </c>
    </row>
    <row r="672" spans="1:3" x14ac:dyDescent="0.25">
      <c r="A672" s="56">
        <v>48288</v>
      </c>
      <c r="B672" s="57">
        <v>0.13610249999999999</v>
      </c>
      <c r="C672" t="s">
        <v>192</v>
      </c>
    </row>
    <row r="673" spans="1:3" x14ac:dyDescent="0.25">
      <c r="A673" s="56">
        <v>48380</v>
      </c>
      <c r="B673" s="57">
        <v>0.13230031249999999</v>
      </c>
      <c r="C673" t="s">
        <v>192</v>
      </c>
    </row>
    <row r="674" spans="1:3" x14ac:dyDescent="0.25">
      <c r="A674" s="56">
        <v>48472</v>
      </c>
      <c r="B674" s="57">
        <v>0.12849812499999999</v>
      </c>
      <c r="C674" t="s">
        <v>192</v>
      </c>
    </row>
    <row r="675" spans="1:3" x14ac:dyDescent="0.25">
      <c r="A675" s="56">
        <v>48563</v>
      </c>
      <c r="B675" s="57">
        <v>0.12469593750000001</v>
      </c>
      <c r="C675" t="s">
        <v>192</v>
      </c>
    </row>
    <row r="676" spans="1:3" x14ac:dyDescent="0.25">
      <c r="A676" s="56">
        <v>48653</v>
      </c>
      <c r="B676" s="57">
        <v>0.12089374999999999</v>
      </c>
      <c r="C676" t="s">
        <v>192</v>
      </c>
    </row>
    <row r="677" spans="1:3" x14ac:dyDescent="0.25">
      <c r="A677" s="56">
        <v>48745</v>
      </c>
      <c r="B677" s="57">
        <v>0.1170915625</v>
      </c>
      <c r="C677" t="s">
        <v>192</v>
      </c>
    </row>
    <row r="678" spans="1:3" x14ac:dyDescent="0.25">
      <c r="A678" s="56">
        <v>48837</v>
      </c>
      <c r="B678" s="57">
        <v>0.113289375</v>
      </c>
      <c r="C678" t="s">
        <v>192</v>
      </c>
    </row>
    <row r="679" spans="1:3" x14ac:dyDescent="0.25">
      <c r="A679" s="56">
        <v>48928</v>
      </c>
      <c r="B679" s="57">
        <v>0.1094871875</v>
      </c>
      <c r="C679" t="s">
        <v>192</v>
      </c>
    </row>
    <row r="680" spans="1:3" x14ac:dyDescent="0.25">
      <c r="A680" s="56">
        <v>49018</v>
      </c>
      <c r="B680" s="57">
        <v>0.105685</v>
      </c>
      <c r="C680" t="s">
        <v>192</v>
      </c>
    </row>
    <row r="681" spans="1:3" x14ac:dyDescent="0.25">
      <c r="A681" s="56">
        <v>49110</v>
      </c>
      <c r="B681" s="57">
        <v>0.1018828125</v>
      </c>
      <c r="C681" t="s">
        <v>192</v>
      </c>
    </row>
    <row r="682" spans="1:3" x14ac:dyDescent="0.25">
      <c r="A682" s="56">
        <v>49202</v>
      </c>
      <c r="B682" s="57">
        <v>9.8080625000000005E-2</v>
      </c>
      <c r="C682" t="s">
        <v>192</v>
      </c>
    </row>
    <row r="683" spans="1:3" x14ac:dyDescent="0.25">
      <c r="A683" s="56">
        <v>49293</v>
      </c>
      <c r="B683" s="57">
        <v>9.4278437500000006E-2</v>
      </c>
      <c r="C683" t="s">
        <v>192</v>
      </c>
    </row>
    <row r="684" spans="1:3" x14ac:dyDescent="0.25">
      <c r="A684" s="56">
        <v>49383</v>
      </c>
      <c r="B684" s="57">
        <v>9.0476249999999994E-2</v>
      </c>
      <c r="C684" t="s">
        <v>192</v>
      </c>
    </row>
    <row r="685" spans="1:3" x14ac:dyDescent="0.25">
      <c r="A685" s="56">
        <v>49475</v>
      </c>
      <c r="B685" s="57">
        <v>8.6674062499999996E-2</v>
      </c>
      <c r="C685" t="s">
        <v>192</v>
      </c>
    </row>
    <row r="686" spans="1:3" x14ac:dyDescent="0.25">
      <c r="A686" s="56">
        <v>49567</v>
      </c>
      <c r="B686" s="57">
        <v>8.2871874999999998E-2</v>
      </c>
      <c r="C686" t="s">
        <v>192</v>
      </c>
    </row>
    <row r="687" spans="1:3" x14ac:dyDescent="0.25">
      <c r="A687" s="56">
        <v>49658</v>
      </c>
      <c r="B687" s="57">
        <v>7.9069687499999999E-2</v>
      </c>
      <c r="C687" t="s">
        <v>192</v>
      </c>
    </row>
    <row r="688" spans="1:3" x14ac:dyDescent="0.25">
      <c r="A688" s="56">
        <v>49749</v>
      </c>
      <c r="B688" s="57">
        <v>7.5267500000000001E-2</v>
      </c>
      <c r="C688" t="s">
        <v>192</v>
      </c>
    </row>
    <row r="689" spans="1:3" x14ac:dyDescent="0.25">
      <c r="A689" s="56">
        <v>49841</v>
      </c>
      <c r="B689" s="57">
        <v>7.1465312500000003E-2</v>
      </c>
      <c r="C689" t="s">
        <v>192</v>
      </c>
    </row>
    <row r="690" spans="1:3" x14ac:dyDescent="0.25">
      <c r="A690" s="56">
        <v>49933</v>
      </c>
      <c r="B690" s="57">
        <v>6.7663125000000005E-2</v>
      </c>
      <c r="C690" t="s">
        <v>192</v>
      </c>
    </row>
    <row r="691" spans="1:3" x14ac:dyDescent="0.25">
      <c r="A691" s="56">
        <v>50024</v>
      </c>
      <c r="B691" s="57">
        <v>6.3860937500000006E-2</v>
      </c>
      <c r="C691" t="s">
        <v>192</v>
      </c>
    </row>
    <row r="692" spans="1:3" x14ac:dyDescent="0.25">
      <c r="A692" s="56">
        <v>50114</v>
      </c>
      <c r="B692" s="57">
        <v>6.0058750000000001E-2</v>
      </c>
      <c r="C692" t="s">
        <v>192</v>
      </c>
    </row>
    <row r="693" spans="1:3" x14ac:dyDescent="0.25">
      <c r="A693" s="56">
        <v>50206</v>
      </c>
      <c r="B693" s="57">
        <v>5.6256562500000003E-2</v>
      </c>
      <c r="C693" t="s">
        <v>192</v>
      </c>
    </row>
    <row r="694" spans="1:3" x14ac:dyDescent="0.25">
      <c r="A694" s="56">
        <v>50298</v>
      </c>
      <c r="B694" s="57">
        <v>5.2454374999999998E-2</v>
      </c>
      <c r="C694" t="s">
        <v>192</v>
      </c>
    </row>
    <row r="695" spans="1:3" x14ac:dyDescent="0.25">
      <c r="A695" s="56">
        <v>50389</v>
      </c>
      <c r="B695" s="57">
        <v>4.8652187499999999E-2</v>
      </c>
      <c r="C695" t="s">
        <v>192</v>
      </c>
    </row>
    <row r="696" spans="1:3" x14ac:dyDescent="0.25">
      <c r="A696" s="56">
        <v>50479</v>
      </c>
      <c r="B696" s="57">
        <v>4.4850000000000001E-2</v>
      </c>
      <c r="C696" t="s">
        <v>192</v>
      </c>
    </row>
    <row r="697" spans="1:3" x14ac:dyDescent="0.25">
      <c r="A697" s="56">
        <v>50571</v>
      </c>
      <c r="B697" s="57">
        <v>4.1047812500000003E-2</v>
      </c>
      <c r="C697" t="s">
        <v>192</v>
      </c>
    </row>
    <row r="698" spans="1:3" x14ac:dyDescent="0.25">
      <c r="A698" s="56">
        <v>50663</v>
      </c>
      <c r="B698" s="57">
        <v>3.7245624999999997E-2</v>
      </c>
      <c r="C698" t="s">
        <v>192</v>
      </c>
    </row>
    <row r="699" spans="1:3" x14ac:dyDescent="0.25">
      <c r="A699" s="56">
        <v>50754</v>
      </c>
      <c r="B699" s="57">
        <v>3.3443437499999999E-2</v>
      </c>
      <c r="C699" t="s">
        <v>192</v>
      </c>
    </row>
    <row r="700" spans="1:3" x14ac:dyDescent="0.25">
      <c r="A700" s="56">
        <v>50844</v>
      </c>
      <c r="B700" s="57">
        <v>2.9641250000000001E-2</v>
      </c>
      <c r="C700" t="s">
        <v>192</v>
      </c>
    </row>
    <row r="701" spans="1:3" x14ac:dyDescent="0.25">
      <c r="A701" s="56">
        <v>50936</v>
      </c>
      <c r="B701" s="57">
        <v>2.5839062499999999E-2</v>
      </c>
      <c r="C701" t="s">
        <v>192</v>
      </c>
    </row>
    <row r="702" spans="1:3" x14ac:dyDescent="0.25">
      <c r="A702" s="56">
        <v>51028</v>
      </c>
      <c r="B702" s="57">
        <v>2.2036875000000001E-2</v>
      </c>
      <c r="C702" t="s">
        <v>192</v>
      </c>
    </row>
    <row r="703" spans="1:3" x14ac:dyDescent="0.25">
      <c r="A703" s="56">
        <v>51119</v>
      </c>
      <c r="B703" s="57">
        <v>1.8234687499999999E-2</v>
      </c>
      <c r="C703" t="s">
        <v>192</v>
      </c>
    </row>
    <row r="704" spans="1:3" x14ac:dyDescent="0.25">
      <c r="A704" s="56">
        <v>51210</v>
      </c>
      <c r="B704" s="57">
        <v>1.4432499999999999E-2</v>
      </c>
      <c r="C704" t="s">
        <v>192</v>
      </c>
    </row>
    <row r="705" spans="1:3" x14ac:dyDescent="0.25">
      <c r="A705" s="56">
        <v>51302</v>
      </c>
      <c r="B705" s="57">
        <v>1.0630312499999999E-2</v>
      </c>
      <c r="C705" t="s">
        <v>192</v>
      </c>
    </row>
    <row r="706" spans="1:3" x14ac:dyDescent="0.25">
      <c r="A706" s="56">
        <v>51394</v>
      </c>
      <c r="B706" s="57">
        <v>7.8703125000000006E-3</v>
      </c>
      <c r="C706" t="s">
        <v>192</v>
      </c>
    </row>
    <row r="707" spans="1:3" x14ac:dyDescent="0.25">
      <c r="A707" s="56">
        <v>51485</v>
      </c>
      <c r="B707" s="57">
        <v>5.5775E-3</v>
      </c>
      <c r="C707" t="s">
        <v>192</v>
      </c>
    </row>
    <row r="708" spans="1:3" x14ac:dyDescent="0.25">
      <c r="A708" s="56">
        <v>51575</v>
      </c>
      <c r="B708" s="57">
        <v>4.3795833333333334E-3</v>
      </c>
      <c r="C708" t="s">
        <v>192</v>
      </c>
    </row>
    <row r="709" spans="1:3" x14ac:dyDescent="0.25">
      <c r="A709" s="56">
        <v>51667</v>
      </c>
      <c r="B709" s="57">
        <v>1.9454166666666665E-3</v>
      </c>
      <c r="C709" t="s">
        <v>192</v>
      </c>
    </row>
    <row r="710" spans="1:3" x14ac:dyDescent="0.25">
      <c r="A710" s="56">
        <v>51759</v>
      </c>
      <c r="B710" s="57">
        <v>5.5583333333333331E-4</v>
      </c>
      <c r="C710" t="s">
        <v>192</v>
      </c>
    </row>
    <row r="711" spans="1:3" x14ac:dyDescent="0.25">
      <c r="A711" s="12">
        <v>44981</v>
      </c>
      <c r="B711" s="17">
        <v>1.0352062499999997</v>
      </c>
      <c r="C711" t="s">
        <v>203</v>
      </c>
    </row>
    <row r="712" spans="1:3" x14ac:dyDescent="0.25">
      <c r="A712" s="12">
        <v>45346</v>
      </c>
      <c r="B712" s="17">
        <v>1.0127162499999998</v>
      </c>
      <c r="C712" t="s">
        <v>203</v>
      </c>
    </row>
    <row r="713" spans="1:3" x14ac:dyDescent="0.25">
      <c r="A713" s="12">
        <v>45712</v>
      </c>
      <c r="B713" s="17">
        <v>0.99022624999999964</v>
      </c>
      <c r="C713" t="s">
        <v>203</v>
      </c>
    </row>
    <row r="714" spans="1:3" x14ac:dyDescent="0.25">
      <c r="A714" s="12">
        <v>46077</v>
      </c>
      <c r="B714" s="17">
        <v>0.96773624999999974</v>
      </c>
      <c r="C714" t="s">
        <v>203</v>
      </c>
    </row>
    <row r="715" spans="1:3" x14ac:dyDescent="0.25">
      <c r="A715" s="12">
        <v>46442</v>
      </c>
      <c r="B715" s="17">
        <v>0.94524624999999973</v>
      </c>
      <c r="C715" t="s">
        <v>203</v>
      </c>
    </row>
    <row r="716" spans="1:3" x14ac:dyDescent="0.25">
      <c r="A716" s="12">
        <v>46807</v>
      </c>
      <c r="B716" s="17">
        <v>0.92275624999999972</v>
      </c>
      <c r="C716" t="s">
        <v>203</v>
      </c>
    </row>
    <row r="717" spans="1:3" x14ac:dyDescent="0.25">
      <c r="A717" s="12">
        <v>47173</v>
      </c>
      <c r="B717" s="17">
        <v>0.90026624999999971</v>
      </c>
      <c r="C717" t="s">
        <v>203</v>
      </c>
    </row>
    <row r="718" spans="1:3" x14ac:dyDescent="0.25">
      <c r="A718" s="12">
        <v>47538</v>
      </c>
      <c r="B718" s="17">
        <v>0.8777762499999997</v>
      </c>
      <c r="C718" t="s">
        <v>203</v>
      </c>
    </row>
    <row r="719" spans="1:3" x14ac:dyDescent="0.25">
      <c r="A719" s="12">
        <v>47903</v>
      </c>
      <c r="B719" s="17">
        <v>0.85528624999999969</v>
      </c>
      <c r="C719" t="s">
        <v>203</v>
      </c>
    </row>
    <row r="720" spans="1:3" x14ac:dyDescent="0.25">
      <c r="A720" s="12">
        <v>48268</v>
      </c>
      <c r="B720" s="17">
        <v>0.83279624999999968</v>
      </c>
      <c r="C720" t="s">
        <v>203</v>
      </c>
    </row>
    <row r="721" spans="1:3" x14ac:dyDescent="0.25">
      <c r="A721" s="12">
        <v>48634</v>
      </c>
      <c r="B721" s="17">
        <v>0.81030624999999967</v>
      </c>
      <c r="C721" t="s">
        <v>203</v>
      </c>
    </row>
    <row r="722" spans="1:3" x14ac:dyDescent="0.25">
      <c r="A722" s="12">
        <v>48999</v>
      </c>
      <c r="B722" s="17">
        <v>0.78781624999999966</v>
      </c>
      <c r="C722" t="s">
        <v>203</v>
      </c>
    </row>
    <row r="723" spans="1:3" x14ac:dyDescent="0.25">
      <c r="A723" s="12">
        <v>49364</v>
      </c>
      <c r="B723" s="17">
        <v>0.76532624999999976</v>
      </c>
      <c r="C723" t="s">
        <v>203</v>
      </c>
    </row>
    <row r="724" spans="1:3" x14ac:dyDescent="0.25">
      <c r="A724" s="12">
        <v>49729</v>
      </c>
      <c r="B724" s="17">
        <v>0.74283624999999964</v>
      </c>
      <c r="C724" t="s">
        <v>203</v>
      </c>
    </row>
    <row r="725" spans="1:3" x14ac:dyDescent="0.25">
      <c r="A725" s="12">
        <v>50095</v>
      </c>
      <c r="B725" s="17">
        <v>0.72034624999999974</v>
      </c>
      <c r="C725" t="s">
        <v>203</v>
      </c>
    </row>
    <row r="726" spans="1:3" x14ac:dyDescent="0.25">
      <c r="A726" s="12">
        <v>50460</v>
      </c>
      <c r="B726" s="17">
        <v>0.69785624999999962</v>
      </c>
      <c r="C726" t="s">
        <v>203</v>
      </c>
    </row>
    <row r="727" spans="1:3" x14ac:dyDescent="0.25">
      <c r="A727" s="12">
        <v>50825</v>
      </c>
      <c r="B727" s="17">
        <v>0.67536624999999972</v>
      </c>
      <c r="C727" t="s">
        <v>203</v>
      </c>
    </row>
    <row r="728" spans="1:3" x14ac:dyDescent="0.25">
      <c r="A728" s="12">
        <v>51190</v>
      </c>
      <c r="B728" s="17">
        <v>0.65287624999999971</v>
      </c>
      <c r="C728" t="s">
        <v>203</v>
      </c>
    </row>
    <row r="729" spans="1:3" x14ac:dyDescent="0.25">
      <c r="A729" s="12">
        <v>51556</v>
      </c>
      <c r="B729" s="17">
        <v>0.6303862499999997</v>
      </c>
      <c r="C729" t="s">
        <v>203</v>
      </c>
    </row>
    <row r="730" spans="1:3" x14ac:dyDescent="0.25">
      <c r="A730" s="12">
        <v>51921</v>
      </c>
      <c r="B730" s="17">
        <v>0.60789624999999969</v>
      </c>
      <c r="C730" t="s">
        <v>203</v>
      </c>
    </row>
    <row r="731" spans="1:3" x14ac:dyDescent="0.25">
      <c r="A731" s="12">
        <v>52286</v>
      </c>
      <c r="B731" s="17">
        <v>0.58540624999999968</v>
      </c>
      <c r="C731" t="s">
        <v>203</v>
      </c>
    </row>
    <row r="732" spans="1:3" x14ac:dyDescent="0.25">
      <c r="A732" s="12">
        <v>52651</v>
      </c>
      <c r="B732" s="17">
        <v>0.58540624999999968</v>
      </c>
      <c r="C732" t="s">
        <v>203</v>
      </c>
    </row>
    <row r="733" spans="1:3" x14ac:dyDescent="0.25">
      <c r="A733" s="12">
        <v>53017</v>
      </c>
      <c r="B733" s="17">
        <v>0.58540624999999968</v>
      </c>
      <c r="C733" t="s">
        <v>203</v>
      </c>
    </row>
    <row r="734" spans="1:3" x14ac:dyDescent="0.25">
      <c r="A734" s="12">
        <v>53382</v>
      </c>
      <c r="B734" s="17">
        <v>0.58540624999999968</v>
      </c>
      <c r="C734" t="s">
        <v>203</v>
      </c>
    </row>
    <row r="735" spans="1:3" x14ac:dyDescent="0.25">
      <c r="A735" s="12">
        <v>53747</v>
      </c>
      <c r="B735" s="17">
        <v>0.58540624999999968</v>
      </c>
      <c r="C735" t="s">
        <v>203</v>
      </c>
    </row>
    <row r="736" spans="1:3" x14ac:dyDescent="0.25">
      <c r="A736" s="12">
        <v>54112</v>
      </c>
      <c r="B736" s="17">
        <v>0.58540624999999968</v>
      </c>
      <c r="C736" t="s">
        <v>203</v>
      </c>
    </row>
    <row r="737" spans="1:3" x14ac:dyDescent="0.25">
      <c r="A737" s="12">
        <v>54478</v>
      </c>
      <c r="B737" s="17">
        <v>0.58540624999999968</v>
      </c>
      <c r="C737" t="s">
        <v>203</v>
      </c>
    </row>
    <row r="738" spans="1:3" x14ac:dyDescent="0.25">
      <c r="A738" s="12">
        <v>54843</v>
      </c>
      <c r="B738" s="17">
        <v>0.58540624999999968</v>
      </c>
      <c r="C738" t="s">
        <v>203</v>
      </c>
    </row>
    <row r="739" spans="1:3" x14ac:dyDescent="0.25">
      <c r="A739" s="12">
        <v>55208</v>
      </c>
      <c r="B739" s="17">
        <v>0.58540624999999968</v>
      </c>
      <c r="C739" t="s">
        <v>203</v>
      </c>
    </row>
    <row r="740" spans="1:3" x14ac:dyDescent="0.25">
      <c r="A740" s="12">
        <v>55573</v>
      </c>
      <c r="B740" s="17">
        <v>0.58540624999999968</v>
      </c>
      <c r="C740" t="s">
        <v>203</v>
      </c>
    </row>
    <row r="741" spans="1:3" x14ac:dyDescent="0.25">
      <c r="A741" s="12">
        <v>55939</v>
      </c>
      <c r="B741" s="17">
        <v>0.58540624999999968</v>
      </c>
      <c r="C741" t="s">
        <v>203</v>
      </c>
    </row>
    <row r="742" spans="1:3" x14ac:dyDescent="0.25">
      <c r="A742" s="12">
        <v>56304</v>
      </c>
      <c r="B742" s="17">
        <v>0.58540624999999968</v>
      </c>
      <c r="C742" t="s">
        <v>203</v>
      </c>
    </row>
    <row r="743" spans="1:3" x14ac:dyDescent="0.25">
      <c r="A743" s="12">
        <v>45094</v>
      </c>
      <c r="B743" s="17">
        <v>0.14689999999999992</v>
      </c>
      <c r="C743" t="s">
        <v>203</v>
      </c>
    </row>
    <row r="744" spans="1:3" x14ac:dyDescent="0.25">
      <c r="A744" s="12">
        <v>45460</v>
      </c>
      <c r="B744" s="17">
        <v>0.13955499999999993</v>
      </c>
      <c r="C744" t="s">
        <v>203</v>
      </c>
    </row>
    <row r="745" spans="1:3" x14ac:dyDescent="0.25">
      <c r="A745" s="12">
        <v>45825</v>
      </c>
      <c r="B745" s="17">
        <v>0.13220999999999991</v>
      </c>
      <c r="C745" t="s">
        <v>203</v>
      </c>
    </row>
    <row r="746" spans="1:3" x14ac:dyDescent="0.25">
      <c r="A746" s="12">
        <v>46190</v>
      </c>
      <c r="B746" s="17">
        <v>0.12486499999999993</v>
      </c>
      <c r="C746" t="s">
        <v>203</v>
      </c>
    </row>
    <row r="747" spans="1:3" x14ac:dyDescent="0.25">
      <c r="A747" s="12">
        <v>46555</v>
      </c>
      <c r="B747" s="17">
        <v>0.11751999999999994</v>
      </c>
      <c r="C747" t="s">
        <v>203</v>
      </c>
    </row>
    <row r="748" spans="1:3" x14ac:dyDescent="0.25">
      <c r="A748" s="12">
        <v>46921</v>
      </c>
      <c r="B748" s="17">
        <v>0.11017499999999994</v>
      </c>
      <c r="C748" t="s">
        <v>203</v>
      </c>
    </row>
    <row r="749" spans="1:3" x14ac:dyDescent="0.25">
      <c r="A749" s="12">
        <v>47286</v>
      </c>
      <c r="B749" s="17">
        <v>0.10282999999999995</v>
      </c>
      <c r="C749" t="s">
        <v>203</v>
      </c>
    </row>
    <row r="750" spans="1:3" x14ac:dyDescent="0.25">
      <c r="A750" s="12">
        <v>47651</v>
      </c>
      <c r="B750" s="17">
        <v>9.5484999999999959E-2</v>
      </c>
      <c r="C750" t="s">
        <v>203</v>
      </c>
    </row>
    <row r="751" spans="1:3" x14ac:dyDescent="0.25">
      <c r="A751" s="12">
        <v>48016</v>
      </c>
      <c r="B751" s="17">
        <v>8.8139999999999968E-2</v>
      </c>
      <c r="C751" t="s">
        <v>203</v>
      </c>
    </row>
    <row r="752" spans="1:3" x14ac:dyDescent="0.25">
      <c r="A752" s="12">
        <v>48382</v>
      </c>
      <c r="B752" s="17">
        <v>8.0794999999999978E-2</v>
      </c>
      <c r="C752" t="s">
        <v>203</v>
      </c>
    </row>
    <row r="753" spans="1:3" x14ac:dyDescent="0.25">
      <c r="A753" s="12">
        <v>48747</v>
      </c>
      <c r="B753" s="17">
        <v>7.3449999999999974E-2</v>
      </c>
      <c r="C753" t="s">
        <v>203</v>
      </c>
    </row>
    <row r="754" spans="1:3" x14ac:dyDescent="0.25">
      <c r="A754" s="12">
        <v>49112</v>
      </c>
      <c r="B754" s="17">
        <v>6.6104999999999983E-2</v>
      </c>
      <c r="C754" t="s">
        <v>203</v>
      </c>
    </row>
    <row r="755" spans="1:3" x14ac:dyDescent="0.25">
      <c r="A755" s="12">
        <v>49477</v>
      </c>
      <c r="B755" s="17">
        <v>5.8759999999999993E-2</v>
      </c>
      <c r="C755" t="s">
        <v>203</v>
      </c>
    </row>
    <row r="756" spans="1:3" x14ac:dyDescent="0.25">
      <c r="A756" s="12">
        <v>49843</v>
      </c>
      <c r="B756" s="17">
        <v>5.1414999999999995E-2</v>
      </c>
      <c r="C756" t="s">
        <v>203</v>
      </c>
    </row>
    <row r="757" spans="1:3" x14ac:dyDescent="0.25">
      <c r="A757" s="12">
        <v>50208</v>
      </c>
      <c r="B757" s="17">
        <v>4.4069999999999991E-2</v>
      </c>
      <c r="C757" t="s">
        <v>203</v>
      </c>
    </row>
    <row r="758" spans="1:3" x14ac:dyDescent="0.25">
      <c r="A758" s="12">
        <v>50573</v>
      </c>
      <c r="B758" s="17">
        <v>3.6724999999999994E-2</v>
      </c>
      <c r="C758" t="s">
        <v>203</v>
      </c>
    </row>
    <row r="759" spans="1:3" x14ac:dyDescent="0.25">
      <c r="A759" s="12">
        <v>50938</v>
      </c>
      <c r="B759" s="17">
        <v>2.9379999999999996E-2</v>
      </c>
      <c r="C759" t="s">
        <v>203</v>
      </c>
    </row>
    <row r="760" spans="1:3" x14ac:dyDescent="0.25">
      <c r="A760" s="12">
        <v>51304</v>
      </c>
      <c r="B760" s="17">
        <v>2.2034999999999996E-2</v>
      </c>
      <c r="C760" t="s">
        <v>203</v>
      </c>
    </row>
    <row r="761" spans="1:3" x14ac:dyDescent="0.25">
      <c r="A761" s="12">
        <v>51669</v>
      </c>
      <c r="B761" s="17">
        <v>1.4689999999999998E-2</v>
      </c>
      <c r="C761" t="s">
        <v>203</v>
      </c>
    </row>
    <row r="762" spans="1:3" x14ac:dyDescent="0.25">
      <c r="A762" s="12">
        <v>52034</v>
      </c>
      <c r="B762" s="17">
        <v>7.3449999999999991E-3</v>
      </c>
      <c r="C762" t="s">
        <v>203</v>
      </c>
    </row>
    <row r="763" spans="1:3" x14ac:dyDescent="0.25">
      <c r="A763" s="12">
        <v>49053</v>
      </c>
      <c r="B763" s="17">
        <v>0.32500000000000001</v>
      </c>
      <c r="C763" t="s">
        <v>203</v>
      </c>
    </row>
    <row r="764" spans="1:3" x14ac:dyDescent="0.25">
      <c r="A764" s="12">
        <v>49418</v>
      </c>
      <c r="B764" s="17">
        <v>0.29249999999999998</v>
      </c>
      <c r="C764" t="s">
        <v>203</v>
      </c>
    </row>
    <row r="765" spans="1:3" x14ac:dyDescent="0.25">
      <c r="A765" s="12">
        <v>49784</v>
      </c>
      <c r="B765" s="17">
        <v>0.26</v>
      </c>
      <c r="C765" t="s">
        <v>203</v>
      </c>
    </row>
    <row r="766" spans="1:3" x14ac:dyDescent="0.25">
      <c r="A766" s="12">
        <v>50149</v>
      </c>
      <c r="B766" s="17">
        <v>0.22749999999999998</v>
      </c>
      <c r="C766" t="s">
        <v>203</v>
      </c>
    </row>
    <row r="767" spans="1:3" x14ac:dyDescent="0.25">
      <c r="A767" s="12">
        <v>50514</v>
      </c>
      <c r="B767" s="17">
        <v>0.19499999999999998</v>
      </c>
      <c r="C767" t="s">
        <v>203</v>
      </c>
    </row>
    <row r="768" spans="1:3" x14ac:dyDescent="0.25">
      <c r="A768" s="12">
        <v>50879</v>
      </c>
      <c r="B768" s="17">
        <v>0.16250000000000001</v>
      </c>
      <c r="C768" t="s">
        <v>203</v>
      </c>
    </row>
    <row r="769" spans="1:3" x14ac:dyDescent="0.25">
      <c r="A769" s="12">
        <v>52340</v>
      </c>
      <c r="B769" s="17">
        <v>0.13</v>
      </c>
      <c r="C769" t="s">
        <v>203</v>
      </c>
    </row>
    <row r="770" spans="1:3" x14ac:dyDescent="0.25">
      <c r="A770" s="12">
        <v>52706</v>
      </c>
      <c r="B770" s="17">
        <v>9.7499999999999989E-2</v>
      </c>
      <c r="C770" t="s">
        <v>203</v>
      </c>
    </row>
    <row r="771" spans="1:3" x14ac:dyDescent="0.25">
      <c r="A771" s="12">
        <v>53071</v>
      </c>
      <c r="B771" s="17">
        <v>6.5000000000000002E-2</v>
      </c>
      <c r="C771" t="s">
        <v>203</v>
      </c>
    </row>
    <row r="772" spans="1:3" x14ac:dyDescent="0.25">
      <c r="A772" s="12">
        <v>53436</v>
      </c>
      <c r="B772" s="17">
        <v>3.2500000000000001E-2</v>
      </c>
      <c r="C772" t="s">
        <v>203</v>
      </c>
    </row>
    <row r="773" spans="1:3" x14ac:dyDescent="0.25">
      <c r="A773" s="12">
        <v>52948</v>
      </c>
      <c r="B773" s="17">
        <v>9.0999999999999998E-2</v>
      </c>
      <c r="C773" t="s">
        <v>203</v>
      </c>
    </row>
    <row r="774" spans="1:3" x14ac:dyDescent="0.25">
      <c r="A774" s="12">
        <v>53313</v>
      </c>
      <c r="B774" s="17">
        <v>6.0666666666666667E-2</v>
      </c>
      <c r="C774" t="s">
        <v>203</v>
      </c>
    </row>
    <row r="775" spans="1:3" x14ac:dyDescent="0.25">
      <c r="A775" s="12">
        <v>53678</v>
      </c>
      <c r="B775" s="17">
        <v>3.0333333333333334E-2</v>
      </c>
      <c r="C775" t="s">
        <v>203</v>
      </c>
    </row>
    <row r="776" spans="1:3" x14ac:dyDescent="0.25">
      <c r="A776" s="11">
        <v>54788</v>
      </c>
      <c r="B776" s="17">
        <v>0.15989999999999999</v>
      </c>
      <c r="C776" t="s">
        <v>203</v>
      </c>
    </row>
    <row r="777" spans="1:3" x14ac:dyDescent="0.25">
      <c r="A777" s="11">
        <v>55153</v>
      </c>
      <c r="B777" s="17">
        <v>0.10659999999999999</v>
      </c>
      <c r="C777" t="s">
        <v>203</v>
      </c>
    </row>
    <row r="778" spans="1:3" x14ac:dyDescent="0.25">
      <c r="A778" s="11">
        <v>55518</v>
      </c>
      <c r="B778" s="17">
        <v>5.3299999999999993E-2</v>
      </c>
      <c r="C778" t="s">
        <v>203</v>
      </c>
    </row>
    <row r="779" spans="1:3" x14ac:dyDescent="0.25">
      <c r="A779" s="11">
        <v>53770</v>
      </c>
      <c r="B779" s="17">
        <v>7.6700000000000004E-2</v>
      </c>
      <c r="C779" t="s">
        <v>203</v>
      </c>
    </row>
    <row r="780" spans="1:3" x14ac:dyDescent="0.25">
      <c r="A780" s="11">
        <v>51601</v>
      </c>
      <c r="B780" s="17">
        <v>4.2899999999999994E-2</v>
      </c>
      <c r="C780" t="s">
        <v>203</v>
      </c>
    </row>
    <row r="781" spans="1:3" x14ac:dyDescent="0.25">
      <c r="A781" s="11">
        <v>51996</v>
      </c>
      <c r="B781" s="17">
        <v>5.4600000000000003E-2</v>
      </c>
      <c r="C781" t="s">
        <v>203</v>
      </c>
    </row>
    <row r="782" spans="1:3" x14ac:dyDescent="0.25">
      <c r="A782" s="11">
        <v>51315</v>
      </c>
      <c r="B782" s="17">
        <v>1.2999999999999999E-2</v>
      </c>
      <c r="C782" t="s">
        <v>203</v>
      </c>
    </row>
    <row r="783" spans="1:3" x14ac:dyDescent="0.25">
      <c r="A783" s="11">
        <v>52262</v>
      </c>
      <c r="B783" s="17">
        <v>2.5999999999999999E-2</v>
      </c>
      <c r="C783" t="s">
        <v>203</v>
      </c>
    </row>
    <row r="784" spans="1:3" x14ac:dyDescent="0.25">
      <c r="A784" s="11">
        <v>52290</v>
      </c>
      <c r="B784" s="17">
        <v>1.8199999999999997E-2</v>
      </c>
      <c r="C784" t="s">
        <v>203</v>
      </c>
    </row>
    <row r="785" spans="1:3" x14ac:dyDescent="0.25">
      <c r="A785" s="11">
        <v>52655</v>
      </c>
      <c r="B785" s="17">
        <v>1.8199999999999997E-2</v>
      </c>
      <c r="C785" t="s">
        <v>203</v>
      </c>
    </row>
    <row r="786" spans="1:3" x14ac:dyDescent="0.25">
      <c r="A786" s="11">
        <v>48334</v>
      </c>
      <c r="B786" s="17">
        <v>3.6399999999999995E-2</v>
      </c>
      <c r="C786" t="s">
        <v>203</v>
      </c>
    </row>
    <row r="787" spans="1:3" x14ac:dyDescent="0.25">
      <c r="A787" s="11">
        <v>52368</v>
      </c>
      <c r="B787" s="17">
        <v>5.4600000000000003E-2</v>
      </c>
      <c r="C787" t="s">
        <v>203</v>
      </c>
    </row>
    <row r="788" spans="1:3" x14ac:dyDescent="0.25">
      <c r="A788" s="11">
        <v>53138</v>
      </c>
      <c r="B788" s="17">
        <v>4.2899999999999994E-2</v>
      </c>
      <c r="C788" t="s">
        <v>203</v>
      </c>
    </row>
    <row r="789" spans="1:3" x14ac:dyDescent="0.25">
      <c r="A789" s="11">
        <v>54270</v>
      </c>
      <c r="B789" s="17">
        <v>3.2500000000000001E-2</v>
      </c>
      <c r="C789" t="s">
        <v>203</v>
      </c>
    </row>
    <row r="790" spans="1:3" x14ac:dyDescent="0.25">
      <c r="A790" s="11">
        <v>55140</v>
      </c>
      <c r="B790" s="17">
        <v>6.4999999999999997E-3</v>
      </c>
      <c r="C790" t="s">
        <v>203</v>
      </c>
    </row>
    <row r="791" spans="1:3" x14ac:dyDescent="0.25">
      <c r="A791" s="11">
        <v>56367</v>
      </c>
      <c r="B791" s="17">
        <v>8.1900000000000001E-2</v>
      </c>
      <c r="C791" t="s">
        <v>203</v>
      </c>
    </row>
    <row r="792" spans="1:3" x14ac:dyDescent="0.25">
      <c r="A792" s="11">
        <v>56074</v>
      </c>
      <c r="B792" s="17">
        <v>1.2999999999999999E-2</v>
      </c>
      <c r="C792" t="s">
        <v>203</v>
      </c>
    </row>
    <row r="793" spans="1:3" x14ac:dyDescent="0.25">
      <c r="A793" s="11">
        <v>56110</v>
      </c>
      <c r="B793" s="17">
        <v>1.2999999999999999E-2</v>
      </c>
      <c r="C793" t="s">
        <v>203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71"/>
  <sheetViews>
    <sheetView topLeftCell="A4" workbookViewId="0">
      <selection activeCell="C11" sqref="C11"/>
    </sheetView>
  </sheetViews>
  <sheetFormatPr defaultColWidth="9.140625" defaultRowHeight="15" x14ac:dyDescent="0.25"/>
  <cols>
    <col min="2" max="2" width="35.5703125" bestFit="1" customWidth="1"/>
    <col min="3" max="3" width="9.7109375" customWidth="1"/>
    <col min="4" max="4" width="9.140625" customWidth="1"/>
    <col min="5" max="5" width="13.28515625" bestFit="1" customWidth="1"/>
    <col min="6" max="6" width="15.42578125" customWidth="1"/>
    <col min="7" max="7" width="10.140625" bestFit="1" customWidth="1"/>
    <col min="16" max="16" width="13.85546875" bestFit="1" customWidth="1"/>
    <col min="18" max="18" width="9.85546875" bestFit="1" customWidth="1"/>
    <col min="19" max="19" width="16.42578125" bestFit="1" customWidth="1"/>
    <col min="21" max="21" width="9.85546875" bestFit="1" customWidth="1"/>
  </cols>
  <sheetData>
    <row r="3" spans="2:23" x14ac:dyDescent="0.25">
      <c r="B3" t="s">
        <v>223</v>
      </c>
      <c r="C3" s="52">
        <f>'Tables for paper'!C7/SUM('Tables for paper'!C7,'Tables for paper'!C8,'Tables for paper'!C9)</f>
        <v>9.5926699958916034E-2</v>
      </c>
      <c r="E3" s="71" t="s">
        <v>236</v>
      </c>
      <c r="F3" s="73">
        <v>0.05</v>
      </c>
      <c r="G3" s="73"/>
      <c r="H3" s="73"/>
      <c r="I3" s="73"/>
      <c r="J3" s="73"/>
    </row>
    <row r="4" spans="2:23" x14ac:dyDescent="0.25">
      <c r="E4" s="71" t="s">
        <v>237</v>
      </c>
      <c r="F4" s="71">
        <v>2015</v>
      </c>
      <c r="G4" s="94">
        <v>42236</v>
      </c>
      <c r="H4" s="71"/>
      <c r="I4" s="71"/>
      <c r="J4" s="71"/>
    </row>
    <row r="5" spans="2:23" x14ac:dyDescent="0.25">
      <c r="B5" t="s">
        <v>225</v>
      </c>
      <c r="C5">
        <v>86</v>
      </c>
    </row>
    <row r="6" spans="2:23" x14ac:dyDescent="0.25">
      <c r="B6" t="s">
        <v>224</v>
      </c>
      <c r="C6" s="17">
        <f>(1-C3)*C5</f>
        <v>77.750303803533228</v>
      </c>
    </row>
    <row r="7" spans="2:23" x14ac:dyDescent="0.25">
      <c r="B7" t="s">
        <v>226</v>
      </c>
      <c r="C7" s="17">
        <f>C3*C5</f>
        <v>8.249696196466779</v>
      </c>
      <c r="P7" s="5"/>
    </row>
    <row r="8" spans="2:23" x14ac:dyDescent="0.25">
      <c r="C8" s="17"/>
      <c r="P8" s="5"/>
      <c r="R8" s="90">
        <v>49176</v>
      </c>
      <c r="S8" s="91">
        <v>406900000</v>
      </c>
      <c r="U8" s="69">
        <f>S8/$S$35</f>
        <v>3.1300000000000001E-2</v>
      </c>
      <c r="W8" s="92">
        <f>U8*YEAR(R8)</f>
        <v>63.664200000000001</v>
      </c>
    </row>
    <row r="9" spans="2:23" x14ac:dyDescent="0.25">
      <c r="B9" s="71" t="s">
        <v>228</v>
      </c>
      <c r="C9" s="72">
        <v>1.2999999999999999E-2</v>
      </c>
      <c r="P9" s="5"/>
      <c r="Q9" s="48"/>
      <c r="R9" s="90">
        <v>49541</v>
      </c>
      <c r="S9" s="91">
        <v>413400000</v>
      </c>
      <c r="U9" s="69">
        <f t="shared" ref="U9:U33" si="0">S9/$S$35</f>
        <v>3.1800000000000002E-2</v>
      </c>
      <c r="W9" s="92">
        <f t="shared" ref="W9:W33" si="1">U9*YEAR(R9)</f>
        <v>64.713000000000008</v>
      </c>
    </row>
    <row r="10" spans="2:23" x14ac:dyDescent="0.25">
      <c r="C10" s="16"/>
      <c r="R10" s="90">
        <v>49907</v>
      </c>
      <c r="S10" s="91">
        <v>419900000</v>
      </c>
      <c r="U10" s="69">
        <f t="shared" si="0"/>
        <v>3.2300000000000002E-2</v>
      </c>
      <c r="W10" s="92">
        <f t="shared" si="1"/>
        <v>65.762799999999999</v>
      </c>
    </row>
    <row r="11" spans="2:23" x14ac:dyDescent="0.25">
      <c r="B11" s="71" t="s">
        <v>232</v>
      </c>
      <c r="C11" s="72">
        <f>C16/C7*(C12+C13)+(1-C16/C7)*(C12+C14)+C15*C7/5</f>
        <v>3.7414131863234869E-2</v>
      </c>
      <c r="F11" s="101" t="s">
        <v>242</v>
      </c>
      <c r="G11" s="101"/>
      <c r="H11" s="101"/>
      <c r="I11" s="101"/>
      <c r="R11" s="90">
        <v>50272</v>
      </c>
      <c r="S11" s="91">
        <v>426400000</v>
      </c>
      <c r="U11" s="69">
        <f t="shared" si="0"/>
        <v>3.2800000000000003E-2</v>
      </c>
      <c r="W11" s="92">
        <f t="shared" si="1"/>
        <v>66.813600000000008</v>
      </c>
    </row>
    <row r="12" spans="2:23" x14ac:dyDescent="0.25">
      <c r="B12" s="22" t="s">
        <v>231</v>
      </c>
      <c r="C12" s="48">
        <v>1.0500000000000001E-2</v>
      </c>
      <c r="F12" s="101"/>
      <c r="G12" s="101"/>
      <c r="H12" s="101"/>
      <c r="I12" s="101"/>
      <c r="R12" s="90">
        <v>50637</v>
      </c>
      <c r="S12" s="91">
        <v>434200000</v>
      </c>
      <c r="U12" s="69">
        <f t="shared" si="0"/>
        <v>3.3399999999999999E-2</v>
      </c>
      <c r="W12" s="92">
        <f t="shared" si="1"/>
        <v>68.069199999999995</v>
      </c>
    </row>
    <row r="13" spans="2:23" x14ac:dyDescent="0.25">
      <c r="B13" s="22" t="s">
        <v>233</v>
      </c>
      <c r="C13" s="69">
        <v>0.01</v>
      </c>
      <c r="F13" s="101"/>
      <c r="G13" s="101"/>
      <c r="H13" s="101"/>
      <c r="I13" s="101"/>
      <c r="R13" s="90">
        <v>51002</v>
      </c>
      <c r="S13" s="91">
        <v>440700000</v>
      </c>
      <c r="U13" s="69">
        <f t="shared" si="0"/>
        <v>3.39E-2</v>
      </c>
      <c r="W13" s="92">
        <f t="shared" si="1"/>
        <v>69.122100000000003</v>
      </c>
    </row>
    <row r="14" spans="2:23" x14ac:dyDescent="0.25">
      <c r="B14" s="22" t="s">
        <v>234</v>
      </c>
      <c r="C14" s="69">
        <v>0.02</v>
      </c>
      <c r="F14" s="101"/>
      <c r="G14" s="101"/>
      <c r="H14" s="101"/>
      <c r="I14" s="101"/>
      <c r="R14" s="90">
        <v>51368</v>
      </c>
      <c r="S14" s="91">
        <v>447200000</v>
      </c>
      <c r="U14" s="69">
        <f t="shared" si="0"/>
        <v>3.44E-2</v>
      </c>
      <c r="W14" s="92">
        <f t="shared" si="1"/>
        <v>70.176000000000002</v>
      </c>
    </row>
    <row r="15" spans="2:23" x14ac:dyDescent="0.25">
      <c r="B15" s="22" t="s">
        <v>238</v>
      </c>
      <c r="C15" s="69">
        <v>5.0000000000000001E-3</v>
      </c>
      <c r="F15" s="101"/>
      <c r="G15" s="101"/>
      <c r="H15" s="101"/>
      <c r="I15" s="101"/>
      <c r="R15" s="90">
        <v>51733</v>
      </c>
      <c r="S15" s="91">
        <v>455000000</v>
      </c>
      <c r="U15" s="69">
        <f t="shared" si="0"/>
        <v>3.5000000000000003E-2</v>
      </c>
      <c r="W15" s="92">
        <f t="shared" si="1"/>
        <v>71.435000000000002</v>
      </c>
    </row>
    <row r="16" spans="2:23" x14ac:dyDescent="0.25">
      <c r="B16" s="22" t="s">
        <v>230</v>
      </c>
      <c r="C16" s="70">
        <v>1.1017999999999999</v>
      </c>
      <c r="F16" s="101"/>
      <c r="G16" s="101"/>
      <c r="H16" s="101"/>
      <c r="I16" s="101"/>
      <c r="R16" s="90">
        <v>52098</v>
      </c>
      <c r="S16" s="91">
        <v>462800000</v>
      </c>
      <c r="U16" s="69">
        <f t="shared" si="0"/>
        <v>3.56E-2</v>
      </c>
      <c r="W16" s="92">
        <f t="shared" si="1"/>
        <v>72.6952</v>
      </c>
    </row>
    <row r="17" spans="2:23" x14ac:dyDescent="0.25">
      <c r="B17" s="103" t="s">
        <v>240</v>
      </c>
      <c r="C17" s="103"/>
      <c r="D17" s="103"/>
      <c r="E17" s="103"/>
      <c r="F17" s="103" t="s">
        <v>241</v>
      </c>
      <c r="G17" s="103"/>
      <c r="H17" s="103"/>
      <c r="I17" s="103"/>
      <c r="R17" s="90">
        <v>52463</v>
      </c>
      <c r="S17" s="91">
        <v>469300000</v>
      </c>
      <c r="U17" s="69">
        <f t="shared" si="0"/>
        <v>3.61E-2</v>
      </c>
      <c r="W17" s="92">
        <f t="shared" si="1"/>
        <v>73.752300000000005</v>
      </c>
    </row>
    <row r="18" spans="2:23" x14ac:dyDescent="0.25">
      <c r="B18" s="102" t="s">
        <v>222</v>
      </c>
      <c r="C18" s="102"/>
      <c r="D18" s="102"/>
      <c r="E18" s="102"/>
      <c r="F18" s="102"/>
      <c r="G18" s="102"/>
      <c r="H18" s="102"/>
      <c r="I18" s="102"/>
      <c r="K18" s="102" t="s">
        <v>206</v>
      </c>
      <c r="L18" s="102"/>
      <c r="M18" s="102"/>
      <c r="R18" s="90">
        <v>52829</v>
      </c>
      <c r="S18" s="91">
        <v>477100000</v>
      </c>
      <c r="U18" s="69">
        <f t="shared" si="0"/>
        <v>3.6700000000000003E-2</v>
      </c>
      <c r="W18" s="92">
        <f t="shared" si="1"/>
        <v>75.014800000000008</v>
      </c>
    </row>
    <row r="19" spans="2:23" x14ac:dyDescent="0.25">
      <c r="B19" s="62" t="s">
        <v>154</v>
      </c>
      <c r="C19" s="16" t="s">
        <v>227</v>
      </c>
      <c r="D19" t="s">
        <v>181</v>
      </c>
      <c r="E19" t="s">
        <v>235</v>
      </c>
      <c r="F19" s="93" t="s">
        <v>154</v>
      </c>
      <c r="G19" s="16" t="s">
        <v>227</v>
      </c>
      <c r="H19" t="s">
        <v>181</v>
      </c>
      <c r="I19" t="s">
        <v>235</v>
      </c>
      <c r="K19" t="s">
        <v>154</v>
      </c>
      <c r="L19" t="s">
        <v>227</v>
      </c>
      <c r="M19" t="s">
        <v>181</v>
      </c>
      <c r="N19" t="s">
        <v>235</v>
      </c>
      <c r="R19" s="90">
        <v>53194</v>
      </c>
      <c r="S19" s="91">
        <v>484900000</v>
      </c>
      <c r="U19" s="69">
        <f t="shared" si="0"/>
        <v>3.73E-2</v>
      </c>
      <c r="W19" s="92">
        <f t="shared" si="1"/>
        <v>76.278499999999994</v>
      </c>
    </row>
    <row r="20" spans="2:23" x14ac:dyDescent="0.25">
      <c r="B20">
        <v>2023</v>
      </c>
      <c r="C20" s="17">
        <f>$C$6/($B$50-$B$20+1)</f>
        <v>2.5080743162430075</v>
      </c>
      <c r="D20" s="17">
        <f>$C$9*SUM(C20:$C$50)</f>
        <v>1.0107539494459328</v>
      </c>
      <c r="E20" s="17">
        <f>SUM(C20:D20)/(1+$F$3)^(B20-$F$4)</f>
        <v>2.3816814784374141</v>
      </c>
      <c r="F20" s="8">
        <v>42602</v>
      </c>
      <c r="H20" s="17">
        <f>$C$9*1/3*SUM($G20:G$63)</f>
        <v>0.33691798314864402</v>
      </c>
      <c r="I20" s="17">
        <f>SUM(G20:H20)/(1+$F$3)^((F20-$G$4)/365)</f>
        <v>0.32083138072841011</v>
      </c>
      <c r="J20" s="17"/>
      <c r="K20">
        <v>2017</v>
      </c>
      <c r="L20" s="17">
        <f>$C$7/($K$24-$K$20+1)</f>
        <v>1.6499392392933558</v>
      </c>
      <c r="M20" s="17">
        <f>$C$11*SUM($L20:L$24)</f>
        <v>0.30865522132623524</v>
      </c>
      <c r="N20" s="17">
        <f>SUM(L20:M20)/(1+$F$3)^(K20-$F$4)</f>
        <v>1.7765029121266132</v>
      </c>
      <c r="R20" s="90">
        <v>53559</v>
      </c>
      <c r="S20" s="91">
        <v>492700000</v>
      </c>
      <c r="U20" s="69">
        <f t="shared" si="0"/>
        <v>3.7900000000000003E-2</v>
      </c>
      <c r="W20" s="92">
        <f t="shared" si="1"/>
        <v>77.543400000000005</v>
      </c>
    </row>
    <row r="21" spans="2:23" x14ac:dyDescent="0.25">
      <c r="B21">
        <v>2024</v>
      </c>
      <c r="C21" s="17">
        <f t="shared" ref="C21:C50" si="2">$C$6/($B$50-$B$20+1)</f>
        <v>2.5080743162430075</v>
      </c>
      <c r="D21" s="17">
        <f>$C$9*SUM(C21:$C$50)</f>
        <v>0.97814898333477374</v>
      </c>
      <c r="E21" s="17">
        <f t="shared" ref="E21:E50" si="3">SUM(C21:D21)/(1+$F$3)^(B21-$F$4)</f>
        <v>2.2472506228340667</v>
      </c>
      <c r="F21" s="8">
        <v>42967</v>
      </c>
      <c r="H21" s="17">
        <f>$C$9*2/3*SUM($G21:G$63)</f>
        <v>0.67383596629728804</v>
      </c>
      <c r="I21" s="17">
        <f t="shared" ref="I21:I37" si="4">SUM(G21:H21)/(1+$F$3)^((F21-$G$4)/365)</f>
        <v>0.61110739186363816</v>
      </c>
      <c r="K21">
        <v>2018</v>
      </c>
      <c r="L21" s="17">
        <f>$C$7/($K$24-$K$20+1)</f>
        <v>1.6499392392933558</v>
      </c>
      <c r="M21" s="17">
        <f>$C$11*SUM($L21:L$24)</f>
        <v>0.24692417706098818</v>
      </c>
      <c r="N21" s="17">
        <f>SUM(L21:M21)/(1+$F$3)^(K21-$F$4)</f>
        <v>1.6385819383257478</v>
      </c>
      <c r="R21" s="90">
        <v>53924</v>
      </c>
      <c r="S21" s="91">
        <v>500500000</v>
      </c>
      <c r="U21" s="69">
        <f t="shared" si="0"/>
        <v>3.85E-2</v>
      </c>
      <c r="W21" s="92">
        <f t="shared" si="1"/>
        <v>78.8095</v>
      </c>
    </row>
    <row r="22" spans="2:23" x14ac:dyDescent="0.25">
      <c r="B22">
        <v>2025</v>
      </c>
      <c r="C22" s="17">
        <f t="shared" si="2"/>
        <v>2.5080743162430075</v>
      </c>
      <c r="D22" s="17">
        <f>$C$9*SUM(C22:$C$50)</f>
        <v>0.94554401722361459</v>
      </c>
      <c r="E22" s="17">
        <f t="shared" si="3"/>
        <v>2.1202220675865089</v>
      </c>
      <c r="F22" s="8">
        <v>43332</v>
      </c>
      <c r="H22" s="17">
        <f>$C$9*3/3*SUM($G22:G$63)</f>
        <v>1.0107539494459321</v>
      </c>
      <c r="I22" s="17">
        <f t="shared" si="4"/>
        <v>0.87301055980519748</v>
      </c>
      <c r="K22">
        <v>2019</v>
      </c>
      <c r="L22" s="17">
        <f>$C$7/($K$24-$K$20+1)</f>
        <v>1.6499392392933558</v>
      </c>
      <c r="M22" s="17">
        <f>$C$11*SUM($L22:L$24)</f>
        <v>0.18519313279574115</v>
      </c>
      <c r="N22" s="17">
        <f>SUM(L22:M22)/(1+$F$3)^(K22-$F$4)</f>
        <v>1.5097679440883969</v>
      </c>
      <c r="R22" s="90">
        <v>54290</v>
      </c>
      <c r="S22" s="91">
        <v>508300000</v>
      </c>
      <c r="U22" s="69">
        <f t="shared" si="0"/>
        <v>3.9100000000000003E-2</v>
      </c>
      <c r="W22" s="92">
        <f t="shared" si="1"/>
        <v>80.076800000000006</v>
      </c>
    </row>
    <row r="23" spans="2:23" x14ac:dyDescent="0.25">
      <c r="B23">
        <v>2026</v>
      </c>
      <c r="C23" s="17">
        <f t="shared" si="2"/>
        <v>2.5080743162430075</v>
      </c>
      <c r="D23" s="17">
        <f>$C$9*SUM(C23:$C$50)</f>
        <v>0.91293905111245544</v>
      </c>
      <c r="E23" s="17">
        <f t="shared" si="3"/>
        <v>2.0001956635805911</v>
      </c>
      <c r="F23" s="8">
        <v>43697</v>
      </c>
      <c r="H23" s="17">
        <f>$C$9*3/3*SUM($G23:G$63)</f>
        <v>1.0107539494459321</v>
      </c>
      <c r="I23" s="17">
        <f t="shared" si="4"/>
        <v>0.83143862838590243</v>
      </c>
      <c r="K23">
        <v>2020</v>
      </c>
      <c r="L23" s="17">
        <f>$C$7/($K$24-$K$20+1)</f>
        <v>1.6499392392933558</v>
      </c>
      <c r="M23" s="17">
        <f>$C$11*SUM($L23:L$24)</f>
        <v>0.12346208853049409</v>
      </c>
      <c r="N23" s="17">
        <f>SUM(L23:M23)/(1+$F$3)^(K23-$F$4)</f>
        <v>1.3895063439998958</v>
      </c>
      <c r="R23" s="90">
        <v>54655</v>
      </c>
      <c r="S23" s="91">
        <v>516100000</v>
      </c>
      <c r="U23" s="69">
        <f t="shared" si="0"/>
        <v>3.9699999999999999E-2</v>
      </c>
      <c r="W23" s="92">
        <f t="shared" si="1"/>
        <v>81.345299999999995</v>
      </c>
    </row>
    <row r="24" spans="2:23" x14ac:dyDescent="0.25">
      <c r="B24">
        <v>2027</v>
      </c>
      <c r="C24" s="17">
        <f t="shared" si="2"/>
        <v>2.5080743162430075</v>
      </c>
      <c r="D24" s="17">
        <f>$C$9*SUM(C24:$C$50)</f>
        <v>0.88033408500129628</v>
      </c>
      <c r="E24" s="17">
        <f t="shared" si="3"/>
        <v>1.8867925858800301</v>
      </c>
      <c r="F24" s="8">
        <v>44063</v>
      </c>
      <c r="H24" s="17">
        <f>$C$9*3/3*SUM($G24:G$63)</f>
        <v>1.0107539494459321</v>
      </c>
      <c r="I24" s="17">
        <f t="shared" si="4"/>
        <v>0.79174047239353518</v>
      </c>
      <c r="K24">
        <v>2021</v>
      </c>
      <c r="L24" s="17">
        <f>$C$7/($K$24-$K$20+1)</f>
        <v>1.6499392392933558</v>
      </c>
      <c r="M24" s="17">
        <f>$C$11*SUM($L24:L$24)</f>
        <v>6.1731044265247045E-2</v>
      </c>
      <c r="N24" s="17">
        <f>SUM(L24:M24)/(1+$F$3)^(K24-$F$4)</f>
        <v>1.2772747195568117</v>
      </c>
      <c r="R24" s="90">
        <v>55020</v>
      </c>
      <c r="S24" s="91">
        <v>525200000</v>
      </c>
      <c r="U24" s="69">
        <f t="shared" si="0"/>
        <v>4.0399999999999998E-2</v>
      </c>
      <c r="W24" s="92">
        <f t="shared" si="1"/>
        <v>82.82</v>
      </c>
    </row>
    <row r="25" spans="2:23" x14ac:dyDescent="0.25">
      <c r="B25">
        <v>2028</v>
      </c>
      <c r="C25" s="17">
        <f t="shared" si="2"/>
        <v>2.5080743162430075</v>
      </c>
      <c r="D25" s="17">
        <f>$C$9*SUM(C25:$C$50)</f>
        <v>0.84772911889013713</v>
      </c>
      <c r="E25" s="17">
        <f t="shared" si="3"/>
        <v>1.7796542102199286</v>
      </c>
      <c r="F25" s="8">
        <v>44428</v>
      </c>
      <c r="H25" s="17">
        <f>$C$9*3/3*SUM($G25:G$63)</f>
        <v>1.0107539494459321</v>
      </c>
      <c r="I25" s="17">
        <f t="shared" si="4"/>
        <v>0.7540385451367001</v>
      </c>
      <c r="R25" s="90">
        <v>55385</v>
      </c>
      <c r="S25" s="91">
        <v>533000000</v>
      </c>
      <c r="U25" s="69">
        <f t="shared" si="0"/>
        <v>4.1000000000000002E-2</v>
      </c>
      <c r="W25" s="92">
        <f t="shared" si="1"/>
        <v>84.091000000000008</v>
      </c>
    </row>
    <row r="26" spans="2:23" x14ac:dyDescent="0.25">
      <c r="B26">
        <v>2029</v>
      </c>
      <c r="C26" s="17">
        <f t="shared" si="2"/>
        <v>2.5080743162430075</v>
      </c>
      <c r="D26" s="17">
        <f>$C$9*SUM(C26:$C$50)</f>
        <v>0.81512415277897798</v>
      </c>
      <c r="E26" s="17">
        <f t="shared" si="3"/>
        <v>1.6784410481467764</v>
      </c>
      <c r="F26" s="8">
        <v>44793</v>
      </c>
      <c r="H26" s="17">
        <f>$C$9*3/3*SUM($G26:G$63)</f>
        <v>1.0107539494459321</v>
      </c>
      <c r="I26" s="17">
        <f t="shared" si="4"/>
        <v>0.71813194774923816</v>
      </c>
      <c r="K26" t="s">
        <v>229</v>
      </c>
      <c r="L26" s="17">
        <f>SUM(L20:L24)</f>
        <v>8.249696196466779</v>
      </c>
      <c r="M26" s="17">
        <f>SUM(M20:M24)</f>
        <v>0.92596566397870572</v>
      </c>
      <c r="N26" s="17">
        <f>SUM(N20:N24)</f>
        <v>7.5916338580974658</v>
      </c>
      <c r="R26" s="90">
        <v>55751</v>
      </c>
      <c r="S26" s="91">
        <v>542100000</v>
      </c>
      <c r="U26" s="69">
        <f t="shared" si="0"/>
        <v>4.1700000000000001E-2</v>
      </c>
      <c r="W26" s="92">
        <f t="shared" si="1"/>
        <v>85.568399999999997</v>
      </c>
    </row>
    <row r="27" spans="2:23" x14ac:dyDescent="0.25">
      <c r="B27">
        <v>2030</v>
      </c>
      <c r="C27" s="17">
        <f t="shared" si="2"/>
        <v>2.5080743162430075</v>
      </c>
      <c r="D27" s="17">
        <f>$C$9*SUM(C27:$C$50)</f>
        <v>0.78251918666781883</v>
      </c>
      <c r="E27" s="17">
        <f t="shared" si="3"/>
        <v>1.5828317377671661</v>
      </c>
      <c r="F27" s="8">
        <v>45158</v>
      </c>
      <c r="H27" s="17">
        <f>$C$9*3/3*SUM($G27:G$63)</f>
        <v>1.0107539494459321</v>
      </c>
      <c r="I27" s="17">
        <f t="shared" si="4"/>
        <v>0.6839351883326078</v>
      </c>
      <c r="R27" s="90">
        <v>56116</v>
      </c>
      <c r="S27" s="91">
        <v>549900000</v>
      </c>
      <c r="U27" s="69">
        <f t="shared" si="0"/>
        <v>4.2299999999999997E-2</v>
      </c>
      <c r="W27" s="92">
        <f t="shared" si="1"/>
        <v>86.841899999999995</v>
      </c>
    </row>
    <row r="28" spans="2:23" x14ac:dyDescent="0.25">
      <c r="B28">
        <v>2031</v>
      </c>
      <c r="C28" s="17">
        <f t="shared" si="2"/>
        <v>2.5080743162430075</v>
      </c>
      <c r="D28" s="17">
        <f>$C$9*SUM(C28:$C$50)</f>
        <v>0.74991422055665968</v>
      </c>
      <c r="E28" s="17">
        <f t="shared" si="3"/>
        <v>1.4925220872238305</v>
      </c>
      <c r="F28" s="8">
        <v>45524</v>
      </c>
      <c r="H28" s="17">
        <f>$C$9*3/3*SUM($G28:G$63)</f>
        <v>1.0107539494459321</v>
      </c>
      <c r="I28" s="17">
        <f t="shared" si="4"/>
        <v>0.65127978254781049</v>
      </c>
      <c r="R28" s="90">
        <v>56481</v>
      </c>
      <c r="S28" s="91">
        <v>559000000</v>
      </c>
      <c r="U28" s="69">
        <f t="shared" si="0"/>
        <v>4.2999999999999997E-2</v>
      </c>
      <c r="W28" s="92">
        <f t="shared" si="1"/>
        <v>88.321999999999989</v>
      </c>
    </row>
    <row r="29" spans="2:23" x14ac:dyDescent="0.25">
      <c r="B29">
        <v>2032</v>
      </c>
      <c r="C29" s="17">
        <f t="shared" si="2"/>
        <v>2.5080743162430075</v>
      </c>
      <c r="D29" s="17">
        <f>$C$9*SUM(C29:$C$50)</f>
        <v>0.71730925444550053</v>
      </c>
      <c r="E29" s="17">
        <f t="shared" si="3"/>
        <v>1.4072241681658755</v>
      </c>
      <c r="F29" s="8">
        <v>45889</v>
      </c>
      <c r="H29" s="17">
        <f>$C$9*3/3*SUM($G29:G$63)</f>
        <v>1.0107539494459321</v>
      </c>
      <c r="I29" s="17">
        <f t="shared" si="4"/>
        <v>0.62026645956934334</v>
      </c>
      <c r="R29" s="90">
        <v>56846</v>
      </c>
      <c r="S29" s="91">
        <v>568100000</v>
      </c>
      <c r="U29" s="69">
        <f t="shared" si="0"/>
        <v>4.3700000000000003E-2</v>
      </c>
      <c r="W29" s="92">
        <f t="shared" si="1"/>
        <v>89.8035</v>
      </c>
    </row>
    <row r="30" spans="2:23" x14ac:dyDescent="0.25">
      <c r="B30">
        <v>2033</v>
      </c>
      <c r="C30" s="17">
        <f t="shared" si="2"/>
        <v>2.5080743162430075</v>
      </c>
      <c r="D30" s="17">
        <f>$C$9*SUM(C30:$C$50)</f>
        <v>0.68470428833434138</v>
      </c>
      <c r="E30" s="17">
        <f t="shared" si="3"/>
        <v>1.3266654566208689</v>
      </c>
      <c r="F30" s="8">
        <v>46254</v>
      </c>
      <c r="H30" s="17">
        <f>$C$9*3/3*SUM($G30:G$63)</f>
        <v>1.0107539494459321</v>
      </c>
      <c r="I30" s="17">
        <f t="shared" si="4"/>
        <v>0.59072996149461265</v>
      </c>
      <c r="R30" s="90">
        <v>57212</v>
      </c>
      <c r="S30" s="91">
        <v>577200000</v>
      </c>
      <c r="U30" s="69">
        <f t="shared" si="0"/>
        <v>4.4400000000000002E-2</v>
      </c>
      <c r="W30" s="92">
        <f t="shared" si="1"/>
        <v>91.2864</v>
      </c>
    </row>
    <row r="31" spans="2:23" x14ac:dyDescent="0.25">
      <c r="B31">
        <v>2034</v>
      </c>
      <c r="C31" s="17">
        <f t="shared" si="2"/>
        <v>2.5080743162430075</v>
      </c>
      <c r="D31" s="17">
        <f>$C$9*SUM(C31:$C$50)</f>
        <v>0.65209932222318223</v>
      </c>
      <c r="E31" s="17">
        <f t="shared" si="3"/>
        <v>1.2505880188099314</v>
      </c>
      <c r="F31" s="8">
        <v>46619</v>
      </c>
      <c r="H31" s="17">
        <f>$C$9*3/3*SUM($G31:G$63)</f>
        <v>1.0107539494459321</v>
      </c>
      <c r="I31" s="17">
        <f t="shared" si="4"/>
        <v>0.5625999633282025</v>
      </c>
      <c r="R31" s="90">
        <v>57577</v>
      </c>
      <c r="S31" s="91">
        <v>586300000</v>
      </c>
      <c r="U31" s="69">
        <f t="shared" si="0"/>
        <v>4.5100000000000001E-2</v>
      </c>
      <c r="W31" s="92">
        <f t="shared" si="1"/>
        <v>92.770700000000005</v>
      </c>
    </row>
    <row r="32" spans="2:23" x14ac:dyDescent="0.25">
      <c r="B32">
        <v>2035</v>
      </c>
      <c r="C32" s="17">
        <f t="shared" si="2"/>
        <v>2.5080743162430075</v>
      </c>
      <c r="D32" s="17">
        <f>$C$9*SUM(C32:$C$50)</f>
        <v>0.61949435611202319</v>
      </c>
      <c r="E32" s="17">
        <f t="shared" si="3"/>
        <v>1.1787477395736845</v>
      </c>
      <c r="F32" s="8">
        <v>46985</v>
      </c>
      <c r="H32" s="17">
        <f>$C$9*3/3*SUM($G32:G$63)</f>
        <v>1.0107539494459321</v>
      </c>
      <c r="I32" s="17">
        <f t="shared" si="4"/>
        <v>0.53573787111478066</v>
      </c>
      <c r="R32" s="90">
        <v>57942</v>
      </c>
      <c r="S32" s="91">
        <v>595400000</v>
      </c>
      <c r="U32" s="69">
        <f t="shared" si="0"/>
        <v>4.58E-2</v>
      </c>
      <c r="W32" s="92">
        <f t="shared" si="1"/>
        <v>94.256399999999999</v>
      </c>
    </row>
    <row r="33" spans="2:23" x14ac:dyDescent="0.25">
      <c r="B33">
        <v>2036</v>
      </c>
      <c r="C33" s="17">
        <f t="shared" si="2"/>
        <v>2.5080743162430075</v>
      </c>
      <c r="D33" s="17">
        <f>$C$9*SUM(C33:$C$50)</f>
        <v>0.58688939000086404</v>
      </c>
      <c r="E33" s="17">
        <f t="shared" si="3"/>
        <v>1.1109135911971029</v>
      </c>
      <c r="F33" s="8">
        <v>47350</v>
      </c>
      <c r="H33" s="17">
        <f>$C$9*3/3*SUM($G33:G$63)</f>
        <v>1.0107539494459321</v>
      </c>
      <c r="I33" s="17">
        <f t="shared" si="4"/>
        <v>0.5102265439188387</v>
      </c>
      <c r="R33" s="90">
        <v>58307</v>
      </c>
      <c r="S33" s="91">
        <v>608400000</v>
      </c>
      <c r="U33" s="69">
        <f t="shared" si="0"/>
        <v>4.6800000000000001E-2</v>
      </c>
      <c r="W33" s="92">
        <f t="shared" si="1"/>
        <v>96.361199999999997</v>
      </c>
    </row>
    <row r="34" spans="2:23" x14ac:dyDescent="0.25">
      <c r="B34">
        <v>2037</v>
      </c>
      <c r="C34" s="17">
        <f t="shared" si="2"/>
        <v>2.5080743162430075</v>
      </c>
      <c r="D34" s="17">
        <f>$C$9*SUM(C34:$C$50)</f>
        <v>0.55428442388970489</v>
      </c>
      <c r="E34" s="17">
        <f t="shared" si="3"/>
        <v>1.0468669405353574</v>
      </c>
      <c r="F34" s="8">
        <v>47715</v>
      </c>
      <c r="H34" s="17">
        <f>$C$9*3/3*SUM($G34:G$63)</f>
        <v>1.0107539494459321</v>
      </c>
      <c r="I34" s="17">
        <f t="shared" si="4"/>
        <v>0.48593004182746541</v>
      </c>
    </row>
    <row r="35" spans="2:23" x14ac:dyDescent="0.25">
      <c r="B35">
        <v>2038</v>
      </c>
      <c r="C35" s="17">
        <f t="shared" si="2"/>
        <v>2.5080743162430075</v>
      </c>
      <c r="D35" s="17">
        <f>$C$9*SUM(C35:$C$50)</f>
        <v>0.52167945777854574</v>
      </c>
      <c r="E35" s="17">
        <f t="shared" si="3"/>
        <v>0.98640089245092744</v>
      </c>
      <c r="F35" s="8">
        <v>48080</v>
      </c>
      <c r="H35" s="17">
        <f>$C$9*3/3*SUM($G35:G$63)</f>
        <v>1.0107539494459321</v>
      </c>
      <c r="I35" s="17">
        <f t="shared" si="4"/>
        <v>0.46279051602615751</v>
      </c>
      <c r="S35" s="70">
        <f>SUM(S8:S33)</f>
        <v>13000000000</v>
      </c>
      <c r="U35" s="68">
        <f>SUM(U8:U33)</f>
        <v>0.99999999999999989</v>
      </c>
      <c r="W35">
        <f>SUM(W8:W33)</f>
        <v>2047.3931999999998</v>
      </c>
    </row>
    <row r="36" spans="2:23" x14ac:dyDescent="0.25">
      <c r="B36">
        <v>2039</v>
      </c>
      <c r="C36" s="17">
        <f t="shared" si="2"/>
        <v>2.5080743162430075</v>
      </c>
      <c r="D36" s="17">
        <f>$C$9*SUM(C36:$C$50)</f>
        <v>0.48907449166738659</v>
      </c>
      <c r="E36" s="17">
        <f t="shared" si="3"/>
        <v>0.92931966767491203</v>
      </c>
      <c r="F36" s="8">
        <v>48446</v>
      </c>
      <c r="H36" s="17">
        <f>$C$9*3/3*SUM($G36:G$63)</f>
        <v>1.0107539494459321</v>
      </c>
      <c r="I36" s="17">
        <f t="shared" si="4"/>
        <v>0.44069396016531126</v>
      </c>
    </row>
    <row r="37" spans="2:23" x14ac:dyDescent="0.25">
      <c r="B37">
        <v>2040</v>
      </c>
      <c r="C37" s="17">
        <f t="shared" si="2"/>
        <v>2.5080743162430075</v>
      </c>
      <c r="D37" s="17">
        <f>$C$9*SUM(C37:$C$50)</f>
        <v>0.45646952555622744</v>
      </c>
      <c r="E37" s="17">
        <f t="shared" si="3"/>
        <v>0.87543801330284599</v>
      </c>
      <c r="F37" s="8">
        <v>48811</v>
      </c>
      <c r="H37" s="17">
        <f>$C$9*3/3*SUM($G37:G$63)</f>
        <v>1.0107539494459321</v>
      </c>
      <c r="I37" s="17">
        <f t="shared" si="4"/>
        <v>0.41970853349077258</v>
      </c>
    </row>
    <row r="38" spans="2:23" x14ac:dyDescent="0.25">
      <c r="B38">
        <v>2041</v>
      </c>
      <c r="C38" s="17">
        <f t="shared" si="2"/>
        <v>2.5080743162430075</v>
      </c>
      <c r="D38" s="17">
        <f>$C$9*SUM(C38:$C$50)</f>
        <v>0.42386455944506829</v>
      </c>
      <c r="E38" s="17">
        <f t="shared" si="3"/>
        <v>0.82458064422772293</v>
      </c>
      <c r="F38" s="2">
        <v>49176</v>
      </c>
      <c r="G38" s="17">
        <f t="shared" ref="G38:G63" si="5">U8*$C$6</f>
        <v>2.4335845090505903</v>
      </c>
      <c r="H38" s="17">
        <f>$C$9*SUM($G38:G$63)</f>
        <v>1.0107539494459321</v>
      </c>
      <c r="I38" s="17">
        <f>SUM(G38:H38)/(1+$F$3)^((F38-$G$4)/365)</f>
        <v>1.3621309914755475</v>
      </c>
    </row>
    <row r="39" spans="2:23" x14ac:dyDescent="0.25">
      <c r="B39">
        <v>2042</v>
      </c>
      <c r="C39" s="17">
        <f t="shared" si="2"/>
        <v>2.5080743162430075</v>
      </c>
      <c r="D39" s="17">
        <f>$C$9*SUM(C39:$C$50)</f>
        <v>0.39125959333390914</v>
      </c>
      <c r="E39" s="17">
        <f t="shared" si="3"/>
        <v>0.77658171390056419</v>
      </c>
      <c r="F39" s="2">
        <v>49541</v>
      </c>
      <c r="G39" s="17">
        <f t="shared" si="5"/>
        <v>2.4724596609523566</v>
      </c>
      <c r="H39" s="17">
        <f>$C$9*SUM($G39:G$63)</f>
        <v>0.97911735082827445</v>
      </c>
      <c r="I39" s="17">
        <f t="shared" ref="I39:I63" si="6">SUM(G39:H39)/(1+$F$3)^((F39-$G$4)/365)</f>
        <v>1.2999939227705712</v>
      </c>
    </row>
    <row r="40" spans="2:23" x14ac:dyDescent="0.25">
      <c r="B40">
        <v>2043</v>
      </c>
      <c r="C40" s="17">
        <f t="shared" si="2"/>
        <v>2.5080743162430075</v>
      </c>
      <c r="D40" s="17">
        <f>$C$9*SUM(C40:$C$50)</f>
        <v>0.35865462722275004</v>
      </c>
      <c r="E40" s="17">
        <f t="shared" si="3"/>
        <v>0.73128431289202933</v>
      </c>
      <c r="F40" s="2">
        <v>49907</v>
      </c>
      <c r="G40" s="17">
        <f t="shared" si="5"/>
        <v>2.5113348128541233</v>
      </c>
      <c r="H40" s="17">
        <f>$C$9*SUM($G40:G$63)</f>
        <v>0.94697537523589381</v>
      </c>
      <c r="I40" s="17">
        <f t="shared" si="6"/>
        <v>1.2403388484572433</v>
      </c>
    </row>
    <row r="41" spans="2:23" x14ac:dyDescent="0.25">
      <c r="B41">
        <v>2044</v>
      </c>
      <c r="C41" s="17">
        <f t="shared" si="2"/>
        <v>2.5080743162430075</v>
      </c>
      <c r="D41" s="17">
        <f>$C$9*SUM(C41:$C$50)</f>
        <v>0.32604966111159095</v>
      </c>
      <c r="E41" s="17">
        <f t="shared" si="3"/>
        <v>0.6885399938074348</v>
      </c>
      <c r="F41" s="2">
        <v>50272</v>
      </c>
      <c r="G41" s="17">
        <f t="shared" si="5"/>
        <v>2.55020996475589</v>
      </c>
      <c r="H41" s="17">
        <f>$C$9*SUM($G41:G$63)</f>
        <v>0.91432802266879021</v>
      </c>
      <c r="I41" s="17">
        <f t="shared" si="6"/>
        <v>1.1834023593531233</v>
      </c>
    </row>
    <row r="42" spans="2:23" x14ac:dyDescent="0.25">
      <c r="B42">
        <v>2045</v>
      </c>
      <c r="C42" s="17">
        <f t="shared" si="2"/>
        <v>2.5080743162430075</v>
      </c>
      <c r="D42" s="17">
        <f>$C$9*SUM(C42:$C$50)</f>
        <v>0.29344469500043185</v>
      </c>
      <c r="E42" s="17">
        <f t="shared" si="3"/>
        <v>0.64820832118238936</v>
      </c>
      <c r="F42" s="2">
        <v>50637</v>
      </c>
      <c r="G42" s="17">
        <f t="shared" si="5"/>
        <v>2.5968601470380097</v>
      </c>
      <c r="H42" s="17">
        <f>$C$9*SUM($G42:G$63)</f>
        <v>0.88117529312696374</v>
      </c>
      <c r="I42" s="17">
        <f t="shared" si="6"/>
        <v>1.1314407263494812</v>
      </c>
    </row>
    <row r="43" spans="2:23" x14ac:dyDescent="0.25">
      <c r="B43">
        <v>2046</v>
      </c>
      <c r="C43" s="17">
        <f t="shared" si="2"/>
        <v>2.5080743162430075</v>
      </c>
      <c r="D43" s="17">
        <f>$C$9*SUM(C43:$C$50)</f>
        <v>0.26083972888927276</v>
      </c>
      <c r="E43" s="17">
        <f t="shared" si="3"/>
        <v>0.61015644505721756</v>
      </c>
      <c r="F43" s="2">
        <v>51002</v>
      </c>
      <c r="G43" s="17">
        <f t="shared" si="5"/>
        <v>2.6357352989397764</v>
      </c>
      <c r="H43" s="17">
        <f>$C$9*SUM($G43:G$63)</f>
        <v>0.84741611121546934</v>
      </c>
      <c r="I43" s="17">
        <f t="shared" si="6"/>
        <v>1.07914762289849</v>
      </c>
    </row>
    <row r="44" spans="2:23" x14ac:dyDescent="0.25">
      <c r="B44">
        <v>2047</v>
      </c>
      <c r="C44" s="17">
        <f t="shared" si="2"/>
        <v>2.5080743162430075</v>
      </c>
      <c r="D44" s="17">
        <f>$C$9*SUM(C44:$C$50)</f>
        <v>0.22823476277811366</v>
      </c>
      <c r="E44" s="17">
        <f t="shared" si="3"/>
        <v>0.57425869699570764</v>
      </c>
      <c r="F44" s="2">
        <v>51368</v>
      </c>
      <c r="G44" s="17">
        <f t="shared" si="5"/>
        <v>2.6746104508415431</v>
      </c>
      <c r="H44" s="17">
        <f>$C$9*SUM($G44:G$63)</f>
        <v>0.81315155232925229</v>
      </c>
      <c r="I44" s="17">
        <f t="shared" si="6"/>
        <v>1.0289825151917851</v>
      </c>
    </row>
    <row r="45" spans="2:23" x14ac:dyDescent="0.25">
      <c r="B45">
        <v>2048</v>
      </c>
      <c r="C45" s="17">
        <f t="shared" si="2"/>
        <v>2.5080743162430075</v>
      </c>
      <c r="D45" s="17">
        <f>$C$9*SUM(C45:$C$50)</f>
        <v>0.19562979666695457</v>
      </c>
      <c r="E45" s="17">
        <f t="shared" si="3"/>
        <v>0.54039620737756788</v>
      </c>
      <c r="F45" s="2">
        <v>51733</v>
      </c>
      <c r="G45" s="17">
        <f t="shared" si="5"/>
        <v>2.7212606331236633</v>
      </c>
      <c r="H45" s="17">
        <f>$C$9*SUM($G45:G$63)</f>
        <v>0.77838161646831228</v>
      </c>
      <c r="I45" s="17">
        <f t="shared" si="6"/>
        <v>0.98332143212338041</v>
      </c>
    </row>
    <row r="46" spans="2:23" x14ac:dyDescent="0.25">
      <c r="B46">
        <v>2049</v>
      </c>
      <c r="C46" s="17">
        <f t="shared" si="2"/>
        <v>2.5080743162430075</v>
      </c>
      <c r="D46" s="17">
        <f>$C$9*SUM(C46:$C$50)</f>
        <v>0.16302483055579547</v>
      </c>
      <c r="E46" s="17">
        <f t="shared" si="3"/>
        <v>0.50845654285458941</v>
      </c>
      <c r="F46" s="2">
        <v>52098</v>
      </c>
      <c r="G46" s="17">
        <f t="shared" si="5"/>
        <v>2.767910815405783</v>
      </c>
      <c r="H46" s="17">
        <f>$C$9*SUM($G46:G$63)</f>
        <v>0.74300522823770454</v>
      </c>
      <c r="I46" s="17">
        <f t="shared" si="6"/>
        <v>0.93951344462164166</v>
      </c>
    </row>
    <row r="47" spans="2:23" x14ac:dyDescent="0.25">
      <c r="B47">
        <v>2050</v>
      </c>
      <c r="C47" s="17">
        <f t="shared" si="2"/>
        <v>2.5080743162430075</v>
      </c>
      <c r="D47" s="17">
        <f>$C$9*SUM(C47:$C$50)</f>
        <v>0.13041986444463638</v>
      </c>
      <c r="E47" s="17">
        <f t="shared" si="3"/>
        <v>0.47833336291797729</v>
      </c>
      <c r="F47" s="2">
        <v>52463</v>
      </c>
      <c r="G47" s="17">
        <f t="shared" si="5"/>
        <v>2.8067859673075497</v>
      </c>
      <c r="H47" s="17">
        <f>$C$9*SUM($G47:G$63)</f>
        <v>0.70702238763742953</v>
      </c>
      <c r="I47" s="17">
        <f t="shared" si="6"/>
        <v>0.89551182932567985</v>
      </c>
    </row>
    <row r="48" spans="2:23" x14ac:dyDescent="0.25">
      <c r="B48">
        <v>2051</v>
      </c>
      <c r="C48" s="17">
        <f t="shared" si="2"/>
        <v>2.5080743162430075</v>
      </c>
      <c r="D48" s="17">
        <f>$C$9*SUM(C48:$C$50)</f>
        <v>9.7814898333477285E-2</v>
      </c>
      <c r="E48" s="17">
        <f t="shared" si="3"/>
        <v>0.44992609457883254</v>
      </c>
      <c r="F48" s="2">
        <v>52829</v>
      </c>
      <c r="G48" s="17">
        <f t="shared" si="5"/>
        <v>2.8534361495896698</v>
      </c>
      <c r="H48" s="17">
        <f>$C$9*SUM($G48:G$63)</f>
        <v>0.67053417006243132</v>
      </c>
      <c r="I48" s="17">
        <f t="shared" si="6"/>
        <v>0.85522058541530976</v>
      </c>
    </row>
    <row r="49" spans="2:9" x14ac:dyDescent="0.25">
      <c r="B49">
        <v>2052</v>
      </c>
      <c r="C49" s="17">
        <f t="shared" si="2"/>
        <v>2.5080743162430075</v>
      </c>
      <c r="D49" s="17">
        <f>$C$9*SUM(C49:$C$50)</f>
        <v>6.520993222231819E-2</v>
      </c>
      <c r="E49" s="17">
        <f t="shared" si="3"/>
        <v>0.4231396242154839</v>
      </c>
      <c r="F49" s="2">
        <v>53194</v>
      </c>
      <c r="G49" s="17">
        <f t="shared" si="5"/>
        <v>2.9000863318717895</v>
      </c>
      <c r="H49" s="17">
        <f>$C$9*SUM($G49:G$63)</f>
        <v>0.63343950011776562</v>
      </c>
      <c r="I49" s="17">
        <f t="shared" si="6"/>
        <v>0.81670436265264601</v>
      </c>
    </row>
    <row r="50" spans="2:9" x14ac:dyDescent="0.25">
      <c r="B50">
        <v>2053</v>
      </c>
      <c r="C50" s="17">
        <f t="shared" si="2"/>
        <v>2.5080743162430075</v>
      </c>
      <c r="D50" s="17">
        <f>$C$9*SUM(C50:$C$50)</f>
        <v>3.2604966111159095E-2</v>
      </c>
      <c r="E50" s="17">
        <f t="shared" si="3"/>
        <v>0.3978840056904161</v>
      </c>
      <c r="F50" s="2">
        <v>53559</v>
      </c>
      <c r="G50" s="17">
        <f t="shared" si="5"/>
        <v>2.9467365141539097</v>
      </c>
      <c r="H50" s="17">
        <f>$C$9*SUM($G50:G$63)</f>
        <v>0.59573837780343231</v>
      </c>
      <c r="I50" s="17">
        <f t="shared" si="6"/>
        <v>0.77978358118407687</v>
      </c>
    </row>
    <row r="51" spans="2:9" x14ac:dyDescent="0.25">
      <c r="F51" s="2">
        <v>53924</v>
      </c>
      <c r="G51" s="17">
        <f t="shared" si="5"/>
        <v>2.9933866964360294</v>
      </c>
      <c r="H51" s="17">
        <f>$C$9*SUM($G51:G$63)</f>
        <v>0.55743080311943149</v>
      </c>
      <c r="I51" s="17">
        <f t="shared" si="6"/>
        <v>0.74439998948347508</v>
      </c>
    </row>
    <row r="52" spans="2:9" x14ac:dyDescent="0.25">
      <c r="F52" s="2">
        <v>54290</v>
      </c>
      <c r="G52" s="17">
        <f t="shared" si="5"/>
        <v>3.0400368787181495</v>
      </c>
      <c r="H52" s="17">
        <f>$C$9*SUM($G52:G$63)</f>
        <v>0.51851677606576296</v>
      </c>
      <c r="I52" s="17">
        <f t="shared" si="6"/>
        <v>0.71040199632207324</v>
      </c>
    </row>
    <row r="53" spans="2:9" x14ac:dyDescent="0.25">
      <c r="B53" t="s">
        <v>229</v>
      </c>
      <c r="C53" s="17">
        <f>SUM(C20:C50)</f>
        <v>77.750303803533299</v>
      </c>
      <c r="D53" s="17">
        <f>SUM(D20:D50)</f>
        <v>16.172063191134921</v>
      </c>
      <c r="E53" s="17">
        <f>SUM(E20:E50)</f>
        <v>34.933501955705758</v>
      </c>
      <c r="F53" s="2">
        <v>54655</v>
      </c>
      <c r="G53" s="17">
        <f t="shared" si="5"/>
        <v>3.0866870610002692</v>
      </c>
      <c r="H53" s="17">
        <f>$C$9*SUM($G53:G$63)</f>
        <v>0.47899629664242721</v>
      </c>
      <c r="I53" s="17">
        <f t="shared" si="6"/>
        <v>0.67792887123073953</v>
      </c>
    </row>
    <row r="54" spans="2:9" x14ac:dyDescent="0.25">
      <c r="F54" s="2">
        <v>55020</v>
      </c>
      <c r="G54" s="17">
        <f t="shared" si="5"/>
        <v>3.1411122736627424</v>
      </c>
      <c r="H54" s="17">
        <f>$C$9*SUM($G54:G$63)</f>
        <v>0.43886936484942368</v>
      </c>
      <c r="I54" s="17">
        <f t="shared" si="6"/>
        <v>0.6482355668624854</v>
      </c>
    </row>
    <row r="55" spans="2:9" x14ac:dyDescent="0.25">
      <c r="F55" s="2">
        <v>55385</v>
      </c>
      <c r="G55" s="17">
        <f t="shared" si="5"/>
        <v>3.1877624559448625</v>
      </c>
      <c r="H55" s="17">
        <f>$C$9*SUM($G55:G$63)</f>
        <v>0.39803490529180796</v>
      </c>
      <c r="I55" s="17">
        <f t="shared" si="6"/>
        <v>0.61837012690093041</v>
      </c>
    </row>
    <row r="56" spans="2:9" x14ac:dyDescent="0.25">
      <c r="F56" s="2">
        <v>55751</v>
      </c>
      <c r="G56" s="17">
        <f t="shared" si="5"/>
        <v>3.2421876686073356</v>
      </c>
      <c r="H56" s="17">
        <f>$C$9*SUM($G56:G$63)</f>
        <v>0.3565939933645248</v>
      </c>
      <c r="I56" s="17">
        <f t="shared" si="6"/>
        <v>0.59097744280745279</v>
      </c>
    </row>
    <row r="57" spans="2:9" x14ac:dyDescent="0.25">
      <c r="F57" s="2">
        <v>56116</v>
      </c>
      <c r="G57" s="17">
        <f t="shared" si="5"/>
        <v>3.2888378508894553</v>
      </c>
      <c r="H57" s="17">
        <f>$C$9*SUM($G57:G$63)</f>
        <v>0.31444555367262939</v>
      </c>
      <c r="I57" s="17">
        <f t="shared" si="6"/>
        <v>0.56353971510507317</v>
      </c>
    </row>
    <row r="58" spans="2:9" x14ac:dyDescent="0.25">
      <c r="F58" s="2">
        <v>56481</v>
      </c>
      <c r="G58" s="17">
        <f t="shared" si="5"/>
        <v>3.3432630635519285</v>
      </c>
      <c r="H58" s="17">
        <f>$C$9*SUM($G58:G$63)</f>
        <v>0.27169066161106653</v>
      </c>
      <c r="I58" s="17">
        <f t="shared" si="6"/>
        <v>0.53844277002023699</v>
      </c>
    </row>
    <row r="59" spans="2:9" x14ac:dyDescent="0.25">
      <c r="F59" s="2">
        <v>56846</v>
      </c>
      <c r="G59" s="17">
        <f t="shared" si="5"/>
        <v>3.3976882762144025</v>
      </c>
      <c r="H59" s="17">
        <f>$C$9*SUM($G59:G$63)</f>
        <v>0.22822824178489143</v>
      </c>
      <c r="I59" s="17">
        <f t="shared" si="6"/>
        <v>0.514357775334782</v>
      </c>
    </row>
    <row r="60" spans="2:9" x14ac:dyDescent="0.25">
      <c r="F60" s="2">
        <v>57212</v>
      </c>
      <c r="G60" s="17">
        <f t="shared" si="5"/>
        <v>3.4521134888768756</v>
      </c>
      <c r="H60" s="17">
        <f>$C$9*SUM($G60:G$63)</f>
        <v>0.18405829419410419</v>
      </c>
      <c r="I60" s="17">
        <f t="shared" si="6"/>
        <v>0.49118438154301031</v>
      </c>
    </row>
    <row r="61" spans="2:9" x14ac:dyDescent="0.25">
      <c r="F61" s="2">
        <v>57577</v>
      </c>
      <c r="G61" s="17">
        <f t="shared" si="5"/>
        <v>3.5065387015393488</v>
      </c>
      <c r="H61" s="17">
        <f>$C$9*SUM($G61:G$63)</f>
        <v>0.13918081883870484</v>
      </c>
      <c r="I61" s="17">
        <f t="shared" si="6"/>
        <v>0.46902296851065772</v>
      </c>
    </row>
    <row r="62" spans="2:9" x14ac:dyDescent="0.25">
      <c r="F62" s="2">
        <v>57942</v>
      </c>
      <c r="G62" s="17">
        <f t="shared" si="5"/>
        <v>3.5609639142018219</v>
      </c>
      <c r="H62" s="17">
        <f>$C$9*SUM($G62:G$63)</f>
        <v>9.3595815718693298E-2</v>
      </c>
      <c r="I62" s="17">
        <f t="shared" si="6"/>
        <v>0.44777168024971981</v>
      </c>
    </row>
    <row r="63" spans="2:9" x14ac:dyDescent="0.25">
      <c r="F63" s="2">
        <v>58307</v>
      </c>
      <c r="G63" s="17">
        <f t="shared" si="5"/>
        <v>3.6387142180053553</v>
      </c>
      <c r="H63" s="17">
        <f>$C$9*SUM($G63:G$63)</f>
        <v>4.730328483406962E-2</v>
      </c>
      <c r="I63" s="17">
        <f t="shared" si="6"/>
        <v>0.43012001513861015</v>
      </c>
    </row>
    <row r="71" spans="7:9" x14ac:dyDescent="0.25">
      <c r="G71" s="17">
        <f>SUM(G38:G63)</f>
        <v>77.750303803533242</v>
      </c>
      <c r="H71" s="17">
        <f>SUM(H20:H63)</f>
        <v>31.730800885746042</v>
      </c>
      <c r="I71" s="17">
        <f>SUM(I20:I63)</f>
        <v>31.904443269206752</v>
      </c>
    </row>
  </sheetData>
  <mergeCells count="5">
    <mergeCell ref="F11:I16"/>
    <mergeCell ref="K18:M18"/>
    <mergeCell ref="B17:E17"/>
    <mergeCell ref="F17:I17"/>
    <mergeCell ref="B18:I18"/>
  </mergeCells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0"/>
  <sheetViews>
    <sheetView workbookViewId="0">
      <selection activeCell="D20" sqref="D20:D29"/>
    </sheetView>
  </sheetViews>
  <sheetFormatPr defaultColWidth="9.140625" defaultRowHeight="15" x14ac:dyDescent="0.25"/>
  <cols>
    <col min="2" max="8" width="13.28515625" customWidth="1"/>
    <col min="11" max="17" width="14.140625" customWidth="1"/>
  </cols>
  <sheetData>
    <row r="1" spans="2:17" ht="15.75" thickBot="1" x14ac:dyDescent="0.3"/>
    <row r="2" spans="2:17" x14ac:dyDescent="0.25">
      <c r="B2" s="105" t="s">
        <v>36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7"/>
    </row>
    <row r="3" spans="2:17" ht="15.75" thickBot="1" x14ac:dyDescent="0.3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5" spans="2:17" ht="15" customHeight="1" x14ac:dyDescent="0.25">
      <c r="B5" s="104" t="s">
        <v>0</v>
      </c>
      <c r="C5" s="104"/>
      <c r="D5" s="104"/>
      <c r="E5" s="104"/>
      <c r="F5" s="104"/>
      <c r="G5" s="104"/>
      <c r="H5" s="104"/>
      <c r="K5" s="104" t="s">
        <v>8</v>
      </c>
      <c r="L5" s="104"/>
      <c r="M5" s="104"/>
      <c r="N5" s="104"/>
      <c r="O5" s="104"/>
      <c r="P5" s="104"/>
      <c r="Q5" s="104"/>
    </row>
    <row r="6" spans="2:17" ht="60" customHeight="1" x14ac:dyDescent="0.25"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K6" s="1" t="s">
        <v>1</v>
      </c>
      <c r="L6" s="1" t="s">
        <v>2</v>
      </c>
      <c r="M6" s="1" t="s">
        <v>3</v>
      </c>
      <c r="N6" s="1" t="s">
        <v>4</v>
      </c>
      <c r="O6" s="1" t="s">
        <v>5</v>
      </c>
      <c r="P6" s="1" t="s">
        <v>6</v>
      </c>
      <c r="Q6" s="1" t="s">
        <v>7</v>
      </c>
    </row>
    <row r="7" spans="2:17" x14ac:dyDescent="0.25">
      <c r="B7" s="3">
        <v>42137</v>
      </c>
      <c r="C7" s="3">
        <v>42139</v>
      </c>
      <c r="D7" s="3">
        <v>42230</v>
      </c>
      <c r="E7" s="4">
        <v>875</v>
      </c>
      <c r="F7" s="6">
        <v>1401</v>
      </c>
      <c r="G7" s="6">
        <v>1400</v>
      </c>
      <c r="H7" s="7">
        <v>2.7E-2</v>
      </c>
      <c r="K7" s="3">
        <v>42039</v>
      </c>
      <c r="L7" s="3">
        <v>42041</v>
      </c>
      <c r="M7" s="3">
        <v>42223</v>
      </c>
      <c r="N7" s="4">
        <v>625</v>
      </c>
      <c r="O7" s="6">
        <v>1001</v>
      </c>
      <c r="P7" s="6">
        <v>1000</v>
      </c>
      <c r="Q7" s="7">
        <v>2.75E-2</v>
      </c>
    </row>
    <row r="8" spans="2:17" x14ac:dyDescent="0.25">
      <c r="B8" s="3">
        <v>42165</v>
      </c>
      <c r="C8" s="3">
        <v>42167</v>
      </c>
      <c r="D8" s="3">
        <v>42259</v>
      </c>
      <c r="E8" s="6">
        <v>1000</v>
      </c>
      <c r="F8" s="6">
        <v>1600</v>
      </c>
      <c r="G8" s="6">
        <v>1600</v>
      </c>
      <c r="H8" s="7">
        <v>2.7E-2</v>
      </c>
      <c r="K8" s="3">
        <v>42067</v>
      </c>
      <c r="L8" s="3">
        <v>42069</v>
      </c>
      <c r="M8" s="3">
        <v>42251</v>
      </c>
      <c r="N8" s="4">
        <v>875</v>
      </c>
      <c r="O8" s="6">
        <v>1401</v>
      </c>
      <c r="P8" s="6">
        <v>1400</v>
      </c>
      <c r="Q8" s="7">
        <v>2.9700000000000001E-2</v>
      </c>
    </row>
    <row r="9" spans="2:17" x14ac:dyDescent="0.25">
      <c r="B9" s="3">
        <v>42172</v>
      </c>
      <c r="C9" s="3">
        <v>42174</v>
      </c>
      <c r="D9" s="3">
        <v>42266</v>
      </c>
      <c r="E9" s="6">
        <v>1000</v>
      </c>
      <c r="F9" s="6">
        <v>1600</v>
      </c>
      <c r="G9" s="6">
        <v>1600</v>
      </c>
      <c r="H9" s="7">
        <v>2.7E-2</v>
      </c>
      <c r="K9" s="3">
        <v>42102</v>
      </c>
      <c r="L9" s="3">
        <v>42108</v>
      </c>
      <c r="M9" s="3">
        <v>42286</v>
      </c>
      <c r="N9" s="4">
        <v>875</v>
      </c>
      <c r="O9" s="6">
        <v>1401</v>
      </c>
      <c r="P9" s="6">
        <v>1400</v>
      </c>
      <c r="Q9" s="7">
        <v>2.9700000000000001E-2</v>
      </c>
    </row>
    <row r="10" spans="2:17" x14ac:dyDescent="0.25">
      <c r="B10" s="3">
        <v>42200</v>
      </c>
      <c r="C10" s="3">
        <v>42202</v>
      </c>
      <c r="D10" s="3">
        <v>42293</v>
      </c>
      <c r="E10" s="4">
        <v>625</v>
      </c>
      <c r="F10" s="4">
        <v>813</v>
      </c>
      <c r="G10" s="6">
        <v>1000</v>
      </c>
      <c r="H10" s="7">
        <v>2.7E-2</v>
      </c>
      <c r="K10" s="3">
        <v>42130</v>
      </c>
      <c r="L10" s="3">
        <v>42142</v>
      </c>
      <c r="M10" s="3">
        <v>42314</v>
      </c>
      <c r="N10" s="4">
        <v>875</v>
      </c>
      <c r="O10" s="6">
        <v>1401</v>
      </c>
      <c r="P10" s="6">
        <v>1400</v>
      </c>
      <c r="Q10" s="7">
        <v>2.9700000000000001E-2</v>
      </c>
    </row>
    <row r="11" spans="2:17" x14ac:dyDescent="0.25">
      <c r="K11" s="3">
        <v>42165</v>
      </c>
      <c r="L11" s="3">
        <v>42167</v>
      </c>
      <c r="M11" s="3">
        <v>42349</v>
      </c>
      <c r="N11" s="6">
        <v>1250</v>
      </c>
      <c r="O11" s="6">
        <v>2000</v>
      </c>
      <c r="P11" s="6">
        <v>2000</v>
      </c>
      <c r="Q11" s="7">
        <v>2.9700000000000001E-2</v>
      </c>
    </row>
    <row r="12" spans="2:17" x14ac:dyDescent="0.25">
      <c r="G12" s="5">
        <f>SUM(G7:G10)</f>
        <v>5600</v>
      </c>
      <c r="K12" s="3">
        <v>42193</v>
      </c>
      <c r="L12" s="3">
        <v>42195</v>
      </c>
      <c r="M12" s="3">
        <v>42377</v>
      </c>
      <c r="N12" s="6">
        <v>1250</v>
      </c>
      <c r="O12" s="6">
        <v>2000</v>
      </c>
      <c r="P12" s="6">
        <v>2000</v>
      </c>
      <c r="Q12" s="7">
        <v>2.9700000000000001E-2</v>
      </c>
    </row>
    <row r="14" spans="2:17" x14ac:dyDescent="0.25">
      <c r="P14" s="5">
        <f>SUM(P7:P12)</f>
        <v>9200</v>
      </c>
    </row>
    <row r="16" spans="2:17" x14ac:dyDescent="0.25">
      <c r="P16" s="5"/>
    </row>
    <row r="18" spans="2:4" x14ac:dyDescent="0.25">
      <c r="B18" s="104" t="s">
        <v>60</v>
      </c>
      <c r="C18" s="104"/>
    </row>
    <row r="19" spans="2:4" x14ac:dyDescent="0.25">
      <c r="B19" t="s">
        <v>33</v>
      </c>
      <c r="C19" t="s">
        <v>26</v>
      </c>
      <c r="D19" t="s">
        <v>167</v>
      </c>
    </row>
    <row r="20" spans="2:4" x14ac:dyDescent="0.25">
      <c r="B20" s="3">
        <v>42230</v>
      </c>
      <c r="C20" s="6">
        <v>1400</v>
      </c>
      <c r="D20">
        <f>C20/1000</f>
        <v>1.4</v>
      </c>
    </row>
    <row r="21" spans="2:4" x14ac:dyDescent="0.25">
      <c r="B21" s="3">
        <v>42259</v>
      </c>
      <c r="C21" s="6">
        <v>1600</v>
      </c>
      <c r="D21">
        <f t="shared" ref="D21:D29" si="0">C21/1000</f>
        <v>1.6</v>
      </c>
    </row>
    <row r="22" spans="2:4" x14ac:dyDescent="0.25">
      <c r="B22" s="3">
        <v>42266</v>
      </c>
      <c r="C22" s="6">
        <v>1600</v>
      </c>
      <c r="D22">
        <f t="shared" si="0"/>
        <v>1.6</v>
      </c>
    </row>
    <row r="23" spans="2:4" x14ac:dyDescent="0.25">
      <c r="B23" s="3">
        <v>42293</v>
      </c>
      <c r="C23" s="6">
        <v>1000</v>
      </c>
      <c r="D23">
        <f t="shared" si="0"/>
        <v>1</v>
      </c>
    </row>
    <row r="24" spans="2:4" x14ac:dyDescent="0.25">
      <c r="B24" s="3">
        <v>42223</v>
      </c>
      <c r="C24" s="6">
        <v>1000</v>
      </c>
      <c r="D24">
        <f t="shared" si="0"/>
        <v>1</v>
      </c>
    </row>
    <row r="25" spans="2:4" x14ac:dyDescent="0.25">
      <c r="B25" s="3">
        <v>42251</v>
      </c>
      <c r="C25" s="6">
        <v>1400</v>
      </c>
      <c r="D25">
        <f t="shared" si="0"/>
        <v>1.4</v>
      </c>
    </row>
    <row r="26" spans="2:4" x14ac:dyDescent="0.25">
      <c r="B26" s="3">
        <v>42286</v>
      </c>
      <c r="C26" s="6">
        <v>1400</v>
      </c>
      <c r="D26">
        <f t="shared" si="0"/>
        <v>1.4</v>
      </c>
    </row>
    <row r="27" spans="2:4" x14ac:dyDescent="0.25">
      <c r="B27" s="3">
        <v>42314</v>
      </c>
      <c r="C27" s="6">
        <v>1400</v>
      </c>
      <c r="D27">
        <f t="shared" si="0"/>
        <v>1.4</v>
      </c>
    </row>
    <row r="28" spans="2:4" x14ac:dyDescent="0.25">
      <c r="B28" s="3">
        <v>42349</v>
      </c>
      <c r="C28" s="6">
        <v>2000</v>
      </c>
      <c r="D28">
        <f t="shared" si="0"/>
        <v>2</v>
      </c>
    </row>
    <row r="29" spans="2:4" x14ac:dyDescent="0.25">
      <c r="B29" s="3">
        <v>42377</v>
      </c>
      <c r="C29" s="6">
        <v>2000</v>
      </c>
      <c r="D29">
        <f t="shared" si="0"/>
        <v>2</v>
      </c>
    </row>
    <row r="30" spans="2:4" x14ac:dyDescent="0.25">
      <c r="C30" s="5"/>
    </row>
  </sheetData>
  <mergeCells count="4">
    <mergeCell ref="B5:H5"/>
    <mergeCell ref="K5:Q5"/>
    <mergeCell ref="B2:Q3"/>
    <mergeCell ref="B18:C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99"/>
  <sheetViews>
    <sheetView workbookViewId="0">
      <selection activeCell="B2" sqref="B2:H3"/>
    </sheetView>
  </sheetViews>
  <sheetFormatPr defaultColWidth="9.140625" defaultRowHeight="15" x14ac:dyDescent="0.25"/>
  <cols>
    <col min="2" max="2" width="18.42578125" customWidth="1"/>
    <col min="3" max="3" width="16.28515625" customWidth="1"/>
    <col min="6" max="7" width="12.28515625" customWidth="1"/>
    <col min="8" max="8" width="17" customWidth="1"/>
    <col min="11" max="12" width="14.28515625" customWidth="1"/>
    <col min="13" max="13" width="18" bestFit="1" customWidth="1"/>
    <col min="14" max="14" width="13.85546875" bestFit="1" customWidth="1"/>
    <col min="15" max="15" width="17.42578125" customWidth="1"/>
    <col min="16" max="16" width="14.7109375" bestFit="1" customWidth="1"/>
    <col min="19" max="19" width="9.7109375" bestFit="1" customWidth="1"/>
    <col min="22" max="22" width="13.5703125" bestFit="1" customWidth="1"/>
    <col min="23" max="23" width="10.7109375" bestFit="1" customWidth="1"/>
    <col min="27" max="27" width="10.7109375" bestFit="1" customWidth="1"/>
  </cols>
  <sheetData>
    <row r="1" spans="2:29" ht="15.75" thickBot="1" x14ac:dyDescent="0.3"/>
    <row r="2" spans="2:29" ht="15" customHeight="1" x14ac:dyDescent="0.25">
      <c r="B2" s="112" t="s">
        <v>124</v>
      </c>
      <c r="C2" s="113"/>
      <c r="D2" s="113"/>
      <c r="E2" s="113"/>
      <c r="F2" s="113"/>
      <c r="G2" s="113"/>
      <c r="H2" s="114"/>
      <c r="K2" s="112" t="s">
        <v>125</v>
      </c>
      <c r="L2" s="113"/>
      <c r="M2" s="113"/>
      <c r="N2" s="113"/>
      <c r="O2" s="113"/>
      <c r="P2" s="114"/>
    </row>
    <row r="3" spans="2:29" ht="15.75" thickBot="1" x14ac:dyDescent="0.3">
      <c r="B3" s="115"/>
      <c r="C3" s="116"/>
      <c r="D3" s="116"/>
      <c r="E3" s="116"/>
      <c r="F3" s="116"/>
      <c r="G3" s="116"/>
      <c r="H3" s="117"/>
      <c r="K3" s="115"/>
      <c r="L3" s="116"/>
      <c r="M3" s="116"/>
      <c r="N3" s="116"/>
      <c r="O3" s="116"/>
      <c r="P3" s="117"/>
    </row>
    <row r="5" spans="2:29" x14ac:dyDescent="0.25">
      <c r="B5" s="111" t="s">
        <v>129</v>
      </c>
      <c r="C5" s="111"/>
      <c r="D5" s="111"/>
      <c r="E5" s="111"/>
      <c r="F5" s="111"/>
      <c r="G5" s="111"/>
      <c r="H5" s="111"/>
      <c r="K5" s="111" t="s">
        <v>130</v>
      </c>
      <c r="L5" s="111"/>
      <c r="M5" s="111"/>
      <c r="N5" s="111"/>
      <c r="O5" s="111"/>
      <c r="P5" s="111"/>
      <c r="S5" s="111" t="s">
        <v>217</v>
      </c>
      <c r="T5" s="111"/>
      <c r="U5" s="111"/>
      <c r="V5" s="111"/>
      <c r="W5" s="111"/>
      <c r="X5" s="111"/>
    </row>
    <row r="6" spans="2:29" x14ac:dyDescent="0.25">
      <c r="B6" t="s">
        <v>92</v>
      </c>
      <c r="C6" t="s">
        <v>93</v>
      </c>
      <c r="D6" t="s">
        <v>26</v>
      </c>
      <c r="E6" t="s">
        <v>61</v>
      </c>
      <c r="F6" t="s">
        <v>57</v>
      </c>
      <c r="G6" s="22" t="s">
        <v>126</v>
      </c>
      <c r="H6" t="s">
        <v>128</v>
      </c>
      <c r="K6" s="15" t="s">
        <v>92</v>
      </c>
      <c r="L6" s="15" t="s">
        <v>93</v>
      </c>
      <c r="M6" s="15" t="s">
        <v>26</v>
      </c>
      <c r="N6" s="15" t="s">
        <v>114</v>
      </c>
      <c r="O6" s="15" t="s">
        <v>115</v>
      </c>
      <c r="P6" s="15" t="s">
        <v>116</v>
      </c>
    </row>
    <row r="7" spans="2:29" x14ac:dyDescent="0.25">
      <c r="B7" t="s">
        <v>118</v>
      </c>
      <c r="C7" s="8">
        <v>42306</v>
      </c>
      <c r="D7">
        <v>200</v>
      </c>
      <c r="E7" s="32">
        <v>0.87</v>
      </c>
      <c r="F7" s="17">
        <f>(E7*D7)/1000</f>
        <v>0.17399999999999999</v>
      </c>
      <c r="G7" s="33">
        <v>4.6800000000000001E-2</v>
      </c>
      <c r="H7" s="17">
        <f>G7*F7</f>
        <v>8.1431999999999997E-3</v>
      </c>
      <c r="I7" s="32"/>
      <c r="K7" t="s">
        <v>94</v>
      </c>
      <c r="L7" s="8">
        <v>44981</v>
      </c>
      <c r="M7" s="26">
        <v>2970637967</v>
      </c>
      <c r="N7" s="5">
        <v>1143450341</v>
      </c>
      <c r="O7" s="31">
        <f>M7-N7</f>
        <v>1827187626</v>
      </c>
      <c r="P7" s="31">
        <f>O7/1000000000</f>
        <v>1.827187626</v>
      </c>
      <c r="S7" s="8">
        <v>42424</v>
      </c>
      <c r="T7" s="31">
        <f>3%*SUM($P$7:$P$26)</f>
        <v>0.91570546673999997</v>
      </c>
      <c r="W7" s="8"/>
      <c r="Y7" s="32"/>
      <c r="AA7" s="8"/>
      <c r="AC7" s="8"/>
    </row>
    <row r="8" spans="2:29" x14ac:dyDescent="0.25">
      <c r="B8" t="s">
        <v>69</v>
      </c>
      <c r="C8" s="8">
        <v>42401</v>
      </c>
      <c r="D8">
        <v>282.39999999999998</v>
      </c>
      <c r="E8" s="32">
        <v>0.44</v>
      </c>
      <c r="F8" s="17">
        <f t="shared" ref="F8:F36" si="0">(E8*D8)/1000</f>
        <v>0.12425599999999999</v>
      </c>
      <c r="G8" s="33">
        <v>5.2499999999999998E-2</v>
      </c>
      <c r="H8" s="17">
        <f t="shared" ref="H8:H36" si="1">G8*F8</f>
        <v>6.5234399999999993E-3</v>
      </c>
      <c r="I8" s="32"/>
      <c r="K8" t="s">
        <v>95</v>
      </c>
      <c r="L8" s="8">
        <v>45346</v>
      </c>
      <c r="M8" s="26">
        <v>2970637967</v>
      </c>
      <c r="N8" s="5">
        <v>1159420895</v>
      </c>
      <c r="O8" s="31">
        <f t="shared" ref="O8:O26" si="2">M8-N8</f>
        <v>1811217072</v>
      </c>
      <c r="P8" s="31">
        <f t="shared" ref="P8:P26" si="3">O8/1000000000</f>
        <v>1.811217072</v>
      </c>
      <c r="S8" s="8">
        <v>42790</v>
      </c>
      <c r="T8" s="31">
        <f>3%*SUM($P$7:$P$26)</f>
        <v>0.91570546673999997</v>
      </c>
      <c r="W8" s="8"/>
      <c r="Y8" s="32"/>
      <c r="AA8" s="8"/>
      <c r="AC8" s="8"/>
    </row>
    <row r="9" spans="2:29" x14ac:dyDescent="0.25">
      <c r="B9" t="s">
        <v>70</v>
      </c>
      <c r="C9" s="8">
        <v>42468</v>
      </c>
      <c r="D9">
        <v>400</v>
      </c>
      <c r="E9" s="32">
        <v>0</v>
      </c>
      <c r="F9" s="17">
        <f t="shared" si="0"/>
        <v>0</v>
      </c>
      <c r="G9" s="33">
        <v>4.5900000000000003E-2</v>
      </c>
      <c r="H9" s="17">
        <f t="shared" si="1"/>
        <v>0</v>
      </c>
      <c r="I9" s="32"/>
      <c r="K9" t="s">
        <v>96</v>
      </c>
      <c r="L9" s="8">
        <v>45712</v>
      </c>
      <c r="M9" s="26">
        <v>2970637967</v>
      </c>
      <c r="N9" s="5">
        <v>1176589561</v>
      </c>
      <c r="O9" s="31">
        <f t="shared" si="2"/>
        <v>1794048406</v>
      </c>
      <c r="P9" s="31">
        <f t="shared" si="3"/>
        <v>1.7940484059999999</v>
      </c>
      <c r="S9" s="8">
        <v>43155</v>
      </c>
      <c r="T9" s="31">
        <f>3%*SUM($P$7:$P$26)</f>
        <v>0.91570546673999997</v>
      </c>
      <c r="W9" s="8"/>
      <c r="Y9" s="32"/>
      <c r="AA9" s="8"/>
      <c r="AC9" s="8"/>
    </row>
    <row r="10" spans="2:29" x14ac:dyDescent="0.25">
      <c r="B10" t="s">
        <v>71</v>
      </c>
      <c r="C10" s="8">
        <v>42471</v>
      </c>
      <c r="D10">
        <v>5547.2</v>
      </c>
      <c r="E10" s="32">
        <v>0</v>
      </c>
      <c r="F10" s="17">
        <f t="shared" si="0"/>
        <v>0</v>
      </c>
      <c r="G10" s="33" t="s">
        <v>127</v>
      </c>
      <c r="H10" s="17"/>
      <c r="I10" s="32"/>
      <c r="K10" t="s">
        <v>97</v>
      </c>
      <c r="L10" s="8">
        <v>46077</v>
      </c>
      <c r="M10" s="26">
        <v>2970637967</v>
      </c>
      <c r="N10" s="5">
        <v>1432144308</v>
      </c>
      <c r="O10" s="31">
        <f t="shared" si="2"/>
        <v>1538493659</v>
      </c>
      <c r="P10" s="31">
        <f t="shared" si="3"/>
        <v>1.538493659</v>
      </c>
      <c r="S10" s="8">
        <v>43520</v>
      </c>
      <c r="T10" s="31">
        <f>3%*SUM($P$7:$P$26)</f>
        <v>0.91570546673999997</v>
      </c>
      <c r="W10" s="8"/>
      <c r="Y10" s="32"/>
      <c r="AA10" s="8"/>
      <c r="AC10" s="8"/>
    </row>
    <row r="11" spans="2:29" x14ac:dyDescent="0.25">
      <c r="B11" t="s">
        <v>119</v>
      </c>
      <c r="C11" s="8">
        <v>42514</v>
      </c>
      <c r="D11">
        <v>250</v>
      </c>
      <c r="E11" s="32">
        <v>1</v>
      </c>
      <c r="F11" s="17">
        <f t="shared" si="0"/>
        <v>0.25</v>
      </c>
      <c r="G11" s="33" t="s">
        <v>127</v>
      </c>
      <c r="H11" s="17"/>
      <c r="I11" s="32"/>
      <c r="K11" t="s">
        <v>98</v>
      </c>
      <c r="L11" s="8">
        <v>46442</v>
      </c>
      <c r="M11" s="26">
        <v>2970637967</v>
      </c>
      <c r="N11" s="5">
        <v>1455239224</v>
      </c>
      <c r="O11" s="31">
        <f t="shared" si="2"/>
        <v>1515398743</v>
      </c>
      <c r="P11" s="31">
        <f t="shared" si="3"/>
        <v>1.515398743</v>
      </c>
      <c r="S11" s="8">
        <v>43885</v>
      </c>
      <c r="T11" s="31">
        <f>3.65%*SUM($P$7:$P$26)</f>
        <v>1.1141083178669999</v>
      </c>
      <c r="W11" s="8"/>
      <c r="Y11" s="32"/>
      <c r="AA11" s="8"/>
      <c r="AC11" s="8"/>
    </row>
    <row r="12" spans="2:29" x14ac:dyDescent="0.25">
      <c r="B12" t="s">
        <v>72</v>
      </c>
      <c r="C12" s="8">
        <v>42604</v>
      </c>
      <c r="D12">
        <v>376.6</v>
      </c>
      <c r="E12" s="32">
        <v>0.61</v>
      </c>
      <c r="F12" s="17">
        <f t="shared" si="0"/>
        <v>0.22972599999999999</v>
      </c>
      <c r="G12" s="33">
        <v>0.05</v>
      </c>
      <c r="H12" s="17">
        <f t="shared" si="1"/>
        <v>1.14863E-2</v>
      </c>
      <c r="I12" s="32"/>
      <c r="K12" t="s">
        <v>99</v>
      </c>
      <c r="L12" s="8">
        <v>46807</v>
      </c>
      <c r="M12" s="26">
        <v>3168680506</v>
      </c>
      <c r="N12" s="5">
        <v>1597800600</v>
      </c>
      <c r="O12" s="31">
        <f t="shared" si="2"/>
        <v>1570879906</v>
      </c>
      <c r="P12" s="31">
        <f t="shared" si="3"/>
        <v>1.570879906</v>
      </c>
      <c r="S12" s="8">
        <v>44251</v>
      </c>
      <c r="T12" s="31">
        <f>4.3%*SUM($P$7:$P$26)</f>
        <v>1.3125111689939999</v>
      </c>
      <c r="W12" s="8"/>
      <c r="Y12" s="32"/>
      <c r="AA12" s="8"/>
      <c r="AC12" s="8"/>
    </row>
    <row r="13" spans="2:29" x14ac:dyDescent="0.25">
      <c r="B13" t="s">
        <v>73</v>
      </c>
      <c r="C13" s="8">
        <v>42682</v>
      </c>
      <c r="D13">
        <v>376.6</v>
      </c>
      <c r="E13" s="32">
        <v>0.53</v>
      </c>
      <c r="F13" s="17">
        <f t="shared" si="0"/>
        <v>0.19959800000000003</v>
      </c>
      <c r="G13" s="33">
        <v>4.4999999999999998E-2</v>
      </c>
      <c r="H13" s="17">
        <f t="shared" si="1"/>
        <v>8.9819100000000009E-3</v>
      </c>
      <c r="I13" s="32"/>
      <c r="K13" t="s">
        <v>100</v>
      </c>
      <c r="L13" s="8">
        <v>47173</v>
      </c>
      <c r="M13" s="26">
        <v>3168680506</v>
      </c>
      <c r="N13" s="5">
        <v>1619374136</v>
      </c>
      <c r="O13" s="31">
        <f t="shared" si="2"/>
        <v>1549306370</v>
      </c>
      <c r="P13" s="31">
        <f t="shared" si="3"/>
        <v>1.54930637</v>
      </c>
      <c r="S13" s="8">
        <v>44616</v>
      </c>
      <c r="T13" s="31">
        <f>4.3%*SUM($P$7:$P$26)</f>
        <v>1.3125111689939999</v>
      </c>
      <c r="W13" s="8"/>
      <c r="Y13" s="32"/>
      <c r="AA13" s="8"/>
      <c r="AC13" s="8"/>
    </row>
    <row r="14" spans="2:29" x14ac:dyDescent="0.25">
      <c r="B14" t="s">
        <v>123</v>
      </c>
      <c r="C14" s="8">
        <v>42710</v>
      </c>
      <c r="D14">
        <v>81.900000000000006</v>
      </c>
      <c r="E14" s="32">
        <v>1</v>
      </c>
      <c r="F14" s="17">
        <f t="shared" si="0"/>
        <v>8.1900000000000001E-2</v>
      </c>
      <c r="G14" s="33">
        <v>4.4999999999999998E-2</v>
      </c>
      <c r="H14" s="17">
        <f t="shared" si="1"/>
        <v>3.6855E-3</v>
      </c>
      <c r="I14" s="32"/>
      <c r="K14" t="s">
        <v>101</v>
      </c>
      <c r="L14" s="8">
        <v>47538</v>
      </c>
      <c r="M14" s="26">
        <v>3168680506</v>
      </c>
      <c r="N14" s="5">
        <v>1687816550</v>
      </c>
      <c r="O14" s="31">
        <f t="shared" si="2"/>
        <v>1480863956</v>
      </c>
      <c r="P14" s="31">
        <f t="shared" si="3"/>
        <v>1.4808639560000001</v>
      </c>
      <c r="S14" s="8">
        <v>44981</v>
      </c>
      <c r="T14" s="31">
        <f>4.3%*SUM($P$7:$P$26)</f>
        <v>1.3125111689939999</v>
      </c>
      <c r="W14" s="8"/>
      <c r="Y14" s="32"/>
      <c r="AA14" s="8"/>
      <c r="AC14" s="8"/>
    </row>
    <row r="15" spans="2:29" x14ac:dyDescent="0.25">
      <c r="B15" t="s">
        <v>120</v>
      </c>
      <c r="C15" s="8">
        <v>42811</v>
      </c>
      <c r="D15">
        <v>450</v>
      </c>
      <c r="E15" s="32">
        <v>1</v>
      </c>
      <c r="F15" s="17">
        <f t="shared" si="0"/>
        <v>0.45</v>
      </c>
      <c r="G15" s="33">
        <v>4.0280000000000003E-2</v>
      </c>
      <c r="H15" s="17">
        <f t="shared" si="1"/>
        <v>1.8126000000000003E-2</v>
      </c>
      <c r="I15" s="32"/>
      <c r="K15" t="s">
        <v>102</v>
      </c>
      <c r="L15" s="8">
        <v>47903</v>
      </c>
      <c r="M15" s="26">
        <v>3168680506</v>
      </c>
      <c r="N15" s="5">
        <v>1745188955</v>
      </c>
      <c r="O15" s="31">
        <f t="shared" si="2"/>
        <v>1423491551</v>
      </c>
      <c r="P15" s="31">
        <f t="shared" si="3"/>
        <v>1.4234915509999999</v>
      </c>
      <c r="S15" s="8">
        <v>45346</v>
      </c>
      <c r="T15" s="31">
        <f>4.3%*SUM($P$8:$P$26)</f>
        <v>1.2339421010760001</v>
      </c>
      <c r="W15" s="8"/>
      <c r="Y15" s="32"/>
      <c r="AA15" s="8"/>
      <c r="AC15" s="8"/>
    </row>
    <row r="16" spans="2:29" x14ac:dyDescent="0.25">
      <c r="B16" t="s">
        <v>74</v>
      </c>
      <c r="C16" s="8">
        <v>42919</v>
      </c>
      <c r="D16">
        <v>282.39999999999998</v>
      </c>
      <c r="E16" s="32">
        <v>0.79</v>
      </c>
      <c r="F16" s="17">
        <f t="shared" si="0"/>
        <v>0.22309600000000002</v>
      </c>
      <c r="G16" s="33">
        <v>4.4999999999999998E-2</v>
      </c>
      <c r="H16" s="17">
        <f t="shared" si="1"/>
        <v>1.0039320000000001E-2</v>
      </c>
      <c r="I16" s="32"/>
      <c r="K16" t="s">
        <v>103</v>
      </c>
      <c r="L16" s="8">
        <v>48268</v>
      </c>
      <c r="M16" s="26">
        <v>3168680506</v>
      </c>
      <c r="N16" s="5">
        <v>1749476488</v>
      </c>
      <c r="O16" s="31">
        <f t="shared" si="2"/>
        <v>1419204018</v>
      </c>
      <c r="P16" s="31">
        <f t="shared" si="3"/>
        <v>1.4192040180000001</v>
      </c>
      <c r="S16" s="8">
        <v>45712</v>
      </c>
      <c r="T16" s="31">
        <f>4.3%*SUM($P$9:$P$26)</f>
        <v>1.1560597669799999</v>
      </c>
      <c r="W16" s="8"/>
      <c r="Y16" s="32"/>
      <c r="AA16" s="8"/>
      <c r="AC16" s="8"/>
    </row>
    <row r="17" spans="2:29" x14ac:dyDescent="0.25">
      <c r="B17" t="s">
        <v>117</v>
      </c>
      <c r="C17" s="8">
        <v>42934</v>
      </c>
      <c r="D17">
        <v>200.9</v>
      </c>
      <c r="E17" s="32">
        <v>0</v>
      </c>
      <c r="F17" s="17">
        <f t="shared" si="0"/>
        <v>0</v>
      </c>
      <c r="G17" s="33">
        <v>5.008E-2</v>
      </c>
      <c r="H17" s="17">
        <f t="shared" si="1"/>
        <v>0</v>
      </c>
      <c r="I17" s="32"/>
      <c r="K17" t="s">
        <v>104</v>
      </c>
      <c r="L17" s="8">
        <v>48634</v>
      </c>
      <c r="M17" s="26">
        <v>3168680506</v>
      </c>
      <c r="N17" s="5">
        <v>1670594789</v>
      </c>
      <c r="O17" s="31">
        <f t="shared" si="2"/>
        <v>1498085717</v>
      </c>
      <c r="P17" s="31">
        <f t="shared" si="3"/>
        <v>1.4980857169999999</v>
      </c>
      <c r="S17" s="8">
        <v>46077</v>
      </c>
      <c r="T17" s="31">
        <f>4.3%*SUM($P$10:$P$26)</f>
        <v>1.0789156855220001</v>
      </c>
      <c r="W17" s="8"/>
      <c r="Y17" s="32"/>
      <c r="AA17" s="8"/>
      <c r="AC17" s="8"/>
    </row>
    <row r="18" spans="2:29" x14ac:dyDescent="0.25">
      <c r="B18" t="s">
        <v>75</v>
      </c>
      <c r="C18" s="8">
        <v>42955</v>
      </c>
      <c r="D18">
        <v>470.7</v>
      </c>
      <c r="E18" s="32">
        <v>0.92</v>
      </c>
      <c r="F18" s="17">
        <f t="shared" si="0"/>
        <v>0.43304399999999998</v>
      </c>
      <c r="G18" s="33">
        <v>3.7999999999999999E-2</v>
      </c>
      <c r="H18" s="17">
        <f t="shared" si="1"/>
        <v>1.6455671999999998E-2</v>
      </c>
      <c r="I18" s="32"/>
      <c r="K18" t="s">
        <v>105</v>
      </c>
      <c r="L18" s="8">
        <v>48999</v>
      </c>
      <c r="M18" s="26">
        <v>3168680506</v>
      </c>
      <c r="N18" s="5">
        <v>1707889728</v>
      </c>
      <c r="O18" s="31">
        <f t="shared" si="2"/>
        <v>1460790778</v>
      </c>
      <c r="P18" s="31">
        <f t="shared" si="3"/>
        <v>1.460790778</v>
      </c>
      <c r="S18" s="8">
        <v>46442</v>
      </c>
      <c r="T18" s="31">
        <f>4.3%*SUM($P$11:$P$26)</f>
        <v>1.0127604581849998</v>
      </c>
      <c r="W18" s="8"/>
      <c r="Y18" s="32"/>
      <c r="AA18" s="8"/>
      <c r="AC18" s="8"/>
    </row>
    <row r="19" spans="2:29" x14ac:dyDescent="0.25">
      <c r="B19" t="s">
        <v>121</v>
      </c>
      <c r="C19" s="8">
        <v>43096</v>
      </c>
      <c r="D19">
        <v>165</v>
      </c>
      <c r="E19" s="32">
        <v>0.76</v>
      </c>
      <c r="F19" s="17">
        <f t="shared" si="0"/>
        <v>0.12540000000000001</v>
      </c>
      <c r="G19" s="33">
        <v>5.0139999999999997E-2</v>
      </c>
      <c r="H19" s="17">
        <f t="shared" si="1"/>
        <v>6.2875560000000006E-3</v>
      </c>
      <c r="I19" s="32"/>
      <c r="K19" t="s">
        <v>106</v>
      </c>
      <c r="L19" s="8">
        <v>49364</v>
      </c>
      <c r="M19" s="26">
        <v>3168680506</v>
      </c>
      <c r="N19" s="5">
        <v>1679032492</v>
      </c>
      <c r="O19" s="31">
        <f t="shared" si="2"/>
        <v>1489648014</v>
      </c>
      <c r="P19" s="31">
        <f t="shared" si="3"/>
        <v>1.4896480139999999</v>
      </c>
      <c r="S19" s="8">
        <v>46807</v>
      </c>
      <c r="T19" s="31">
        <f>4.3%*SUM($P$12:$P$26)</f>
        <v>0.947598312236</v>
      </c>
      <c r="W19" s="8"/>
      <c r="Y19" s="32"/>
      <c r="AA19" s="8"/>
      <c r="AC19" s="8"/>
    </row>
    <row r="20" spans="2:29" x14ac:dyDescent="0.25">
      <c r="B20" t="s">
        <v>76</v>
      </c>
      <c r="C20" s="8">
        <v>43286</v>
      </c>
      <c r="D20">
        <v>2086</v>
      </c>
      <c r="E20" s="32">
        <v>0</v>
      </c>
      <c r="F20" s="17">
        <f t="shared" si="0"/>
        <v>0</v>
      </c>
      <c r="G20" s="33" t="s">
        <v>127</v>
      </c>
      <c r="H20" s="17"/>
      <c r="I20" s="32"/>
      <c r="K20" t="s">
        <v>107</v>
      </c>
      <c r="L20" s="8">
        <v>49729</v>
      </c>
      <c r="M20" s="26">
        <v>3168680506</v>
      </c>
      <c r="N20" s="5">
        <v>1598096651</v>
      </c>
      <c r="O20" s="31">
        <f t="shared" si="2"/>
        <v>1570583855</v>
      </c>
      <c r="P20" s="31">
        <f t="shared" si="3"/>
        <v>1.570583855</v>
      </c>
      <c r="S20" s="8">
        <v>47173</v>
      </c>
      <c r="T20" s="31">
        <f>4.3%*SUM($P$13:$P$26)</f>
        <v>0.88005047627799982</v>
      </c>
      <c r="W20" s="8"/>
      <c r="Y20" s="32"/>
      <c r="AA20" s="8"/>
      <c r="AC20" s="8"/>
    </row>
    <row r="21" spans="2:29" x14ac:dyDescent="0.25">
      <c r="B21" t="s">
        <v>77</v>
      </c>
      <c r="C21" s="8">
        <v>43518</v>
      </c>
      <c r="D21">
        <v>280</v>
      </c>
      <c r="E21" s="32">
        <v>0</v>
      </c>
      <c r="F21" s="17">
        <f t="shared" si="0"/>
        <v>0</v>
      </c>
      <c r="G21" s="33">
        <v>2.5309999999999999E-2</v>
      </c>
      <c r="H21" s="17">
        <f t="shared" si="1"/>
        <v>0</v>
      </c>
      <c r="I21" s="32"/>
      <c r="K21" t="s">
        <v>108</v>
      </c>
      <c r="L21" s="8">
        <v>50095</v>
      </c>
      <c r="M21" s="26">
        <v>3168680506</v>
      </c>
      <c r="N21" s="5">
        <v>1716980587</v>
      </c>
      <c r="O21" s="31">
        <f t="shared" si="2"/>
        <v>1451699919</v>
      </c>
      <c r="P21" s="31">
        <f t="shared" si="3"/>
        <v>1.4516999189999999</v>
      </c>
      <c r="S21" s="8">
        <v>47538</v>
      </c>
      <c r="T21" s="31">
        <f>4.3%*SUM($P$14:$P$26)</f>
        <v>0.81343030236800007</v>
      </c>
      <c r="W21" s="8"/>
      <c r="Y21" s="32"/>
      <c r="AA21" s="8"/>
      <c r="AC21" s="8"/>
    </row>
    <row r="22" spans="2:29" x14ac:dyDescent="0.25">
      <c r="B22" t="s">
        <v>78</v>
      </c>
      <c r="C22" s="8">
        <v>43535</v>
      </c>
      <c r="D22">
        <v>182.9</v>
      </c>
      <c r="E22" s="32">
        <v>0.19</v>
      </c>
      <c r="F22" s="17">
        <f t="shared" si="0"/>
        <v>3.4751000000000004E-2</v>
      </c>
      <c r="G22" s="33">
        <v>0.05</v>
      </c>
      <c r="H22" s="17">
        <f t="shared" si="1"/>
        <v>1.7375500000000002E-3</v>
      </c>
      <c r="I22" s="32"/>
      <c r="K22" t="s">
        <v>109</v>
      </c>
      <c r="L22" s="8">
        <v>50460</v>
      </c>
      <c r="M22" s="26">
        <v>3168680506</v>
      </c>
      <c r="N22" s="5">
        <v>1736066978</v>
      </c>
      <c r="O22" s="31">
        <f t="shared" si="2"/>
        <v>1432613528</v>
      </c>
      <c r="P22" s="31">
        <f t="shared" si="3"/>
        <v>1.4326135280000001</v>
      </c>
      <c r="S22" s="8">
        <v>47903</v>
      </c>
      <c r="T22" s="31">
        <f>4.3%*SUM($P$15:$P$26)</f>
        <v>0.74975315226000006</v>
      </c>
      <c r="W22" s="8"/>
      <c r="Y22" s="32"/>
      <c r="AA22" s="8"/>
      <c r="AC22" s="8"/>
    </row>
    <row r="23" spans="2:29" x14ac:dyDescent="0.25">
      <c r="B23" t="s">
        <v>79</v>
      </c>
      <c r="C23" s="8">
        <v>43585</v>
      </c>
      <c r="D23">
        <v>235.4</v>
      </c>
      <c r="E23" s="32">
        <v>0</v>
      </c>
      <c r="F23" s="17">
        <f t="shared" si="0"/>
        <v>0</v>
      </c>
      <c r="G23" s="33">
        <v>0.03</v>
      </c>
      <c r="H23" s="17">
        <f t="shared" si="1"/>
        <v>0</v>
      </c>
      <c r="I23" s="32"/>
      <c r="K23" t="s">
        <v>110</v>
      </c>
      <c r="L23" s="8">
        <v>50825</v>
      </c>
      <c r="M23" s="26">
        <v>3168680506</v>
      </c>
      <c r="N23" s="5">
        <v>1775903425</v>
      </c>
      <c r="O23" s="31">
        <f t="shared" si="2"/>
        <v>1392777081</v>
      </c>
      <c r="P23" s="31">
        <f t="shared" si="3"/>
        <v>1.392777081</v>
      </c>
      <c r="S23" s="8">
        <v>48268</v>
      </c>
      <c r="T23" s="31">
        <f>4.3%*SUM($P$16:$P$26)</f>
        <v>0.68854301556699993</v>
      </c>
      <c r="W23" s="8"/>
      <c r="Y23" s="32"/>
      <c r="AA23" s="8"/>
      <c r="AC23" s="8"/>
    </row>
    <row r="24" spans="2:29" x14ac:dyDescent="0.25">
      <c r="B24" t="s">
        <v>80</v>
      </c>
      <c r="C24" s="8">
        <v>43619</v>
      </c>
      <c r="D24">
        <v>110</v>
      </c>
      <c r="E24" s="32">
        <v>0</v>
      </c>
      <c r="F24" s="17">
        <f t="shared" si="0"/>
        <v>0</v>
      </c>
      <c r="G24" s="33" t="s">
        <v>127</v>
      </c>
      <c r="H24" s="17"/>
      <c r="I24" s="32"/>
      <c r="K24" t="s">
        <v>111</v>
      </c>
      <c r="L24" s="8">
        <v>51190</v>
      </c>
      <c r="M24" s="26">
        <v>3168680506</v>
      </c>
      <c r="N24" s="5">
        <v>1746325976</v>
      </c>
      <c r="O24" s="31">
        <f t="shared" si="2"/>
        <v>1422354530</v>
      </c>
      <c r="P24" s="31">
        <f t="shared" si="3"/>
        <v>1.42235453</v>
      </c>
      <c r="S24" s="8">
        <v>48634</v>
      </c>
      <c r="T24" s="31">
        <f>4.3%*SUM($P$17:$P$26)</f>
        <v>0.62751724279300003</v>
      </c>
      <c r="W24" s="8"/>
      <c r="Y24" s="32"/>
      <c r="AA24" s="8"/>
      <c r="AC24" s="8"/>
    </row>
    <row r="25" spans="2:29" x14ac:dyDescent="0.25">
      <c r="B25" t="s">
        <v>122</v>
      </c>
      <c r="C25" s="8">
        <v>43819</v>
      </c>
      <c r="D25">
        <v>255</v>
      </c>
      <c r="E25" s="32">
        <v>0</v>
      </c>
      <c r="F25" s="17">
        <f t="shared" si="0"/>
        <v>0</v>
      </c>
      <c r="G25" s="33">
        <v>4.2180000000000002E-2</v>
      </c>
      <c r="H25" s="17">
        <f t="shared" si="1"/>
        <v>0</v>
      </c>
      <c r="I25" s="32"/>
      <c r="K25" t="s">
        <v>112</v>
      </c>
      <c r="L25" s="8">
        <v>51556</v>
      </c>
      <c r="M25" s="26">
        <v>3168680506</v>
      </c>
      <c r="N25" s="5">
        <v>1761288904</v>
      </c>
      <c r="O25" s="31">
        <f t="shared" si="2"/>
        <v>1407391602</v>
      </c>
      <c r="P25" s="31">
        <f t="shared" si="3"/>
        <v>1.4073916019999999</v>
      </c>
      <c r="S25" s="8">
        <v>48999</v>
      </c>
      <c r="T25" s="31">
        <f>4.3%*SUM($P$18:$P$26)</f>
        <v>0.56309955696199998</v>
      </c>
      <c r="W25" s="8"/>
      <c r="Y25" s="32"/>
      <c r="AA25" s="8"/>
      <c r="AC25" s="8"/>
    </row>
    <row r="26" spans="2:29" x14ac:dyDescent="0.25">
      <c r="B26" t="s">
        <v>81</v>
      </c>
      <c r="C26" s="8">
        <v>44025</v>
      </c>
      <c r="D26">
        <v>250</v>
      </c>
      <c r="E26" s="32">
        <v>0</v>
      </c>
      <c r="F26" s="17">
        <f t="shared" si="0"/>
        <v>0</v>
      </c>
      <c r="G26" s="33" t="s">
        <v>127</v>
      </c>
      <c r="H26" s="17"/>
      <c r="I26" s="32"/>
      <c r="K26" t="s">
        <v>113</v>
      </c>
      <c r="L26" s="8">
        <v>51921</v>
      </c>
      <c r="M26" s="26">
        <v>3168680506</v>
      </c>
      <c r="N26" s="5">
        <v>1701201279</v>
      </c>
      <c r="O26" s="31">
        <f t="shared" si="2"/>
        <v>1467479227</v>
      </c>
      <c r="P26" s="31">
        <f t="shared" si="3"/>
        <v>1.4674792270000001</v>
      </c>
      <c r="S26" s="8">
        <v>49364</v>
      </c>
      <c r="T26" s="31">
        <f>4.3%*SUM($P$19:$P$26)</f>
        <v>0.50028555350800008</v>
      </c>
      <c r="W26" s="8"/>
      <c r="Y26" s="32"/>
      <c r="AA26" s="8"/>
      <c r="AC26" s="8"/>
    </row>
    <row r="27" spans="2:29" x14ac:dyDescent="0.25">
      <c r="B27" t="s">
        <v>82</v>
      </c>
      <c r="C27" s="8">
        <v>44305</v>
      </c>
      <c r="D27">
        <v>250</v>
      </c>
      <c r="E27" s="32">
        <v>0</v>
      </c>
      <c r="F27" s="17">
        <f t="shared" si="0"/>
        <v>0</v>
      </c>
      <c r="G27" s="33" t="s">
        <v>127</v>
      </c>
      <c r="H27" s="17"/>
      <c r="I27" s="32"/>
      <c r="S27" s="8">
        <v>49729</v>
      </c>
      <c r="T27" s="31">
        <f>4.3%*SUM($P$20:$P$26)</f>
        <v>0.43623068890599997</v>
      </c>
      <c r="W27" s="8"/>
      <c r="Y27" s="32"/>
      <c r="AA27" s="8"/>
      <c r="AC27" s="8"/>
    </row>
    <row r="28" spans="2:29" x14ac:dyDescent="0.25">
      <c r="B28" t="s">
        <v>83</v>
      </c>
      <c r="C28" s="8">
        <v>44347</v>
      </c>
      <c r="D28">
        <v>100</v>
      </c>
      <c r="E28" s="32">
        <v>0</v>
      </c>
      <c r="F28" s="17">
        <f t="shared" si="0"/>
        <v>0</v>
      </c>
      <c r="G28" s="33">
        <v>0.06</v>
      </c>
      <c r="H28" s="17">
        <f t="shared" si="1"/>
        <v>0</v>
      </c>
      <c r="I28" s="32"/>
      <c r="M28" s="31">
        <f>SUM(M7:M26)</f>
        <v>62383397425</v>
      </c>
      <c r="N28" s="5">
        <f>SUM(N7:N26)</f>
        <v>31859881867</v>
      </c>
      <c r="P28" s="31">
        <f>SUM(P7:P26)</f>
        <v>30.523515558</v>
      </c>
      <c r="S28" s="8">
        <v>50095</v>
      </c>
      <c r="T28" s="31">
        <f>4.3%*SUM($P$21:$P$26)</f>
        <v>0.36869558314099998</v>
      </c>
      <c r="W28" s="8"/>
      <c r="Y28" s="32"/>
      <c r="AA28" s="8"/>
      <c r="AC28" s="8"/>
    </row>
    <row r="29" spans="2:29" x14ac:dyDescent="0.25">
      <c r="B29" t="s">
        <v>84</v>
      </c>
      <c r="C29" s="8">
        <v>44356</v>
      </c>
      <c r="D29">
        <v>150</v>
      </c>
      <c r="E29" s="32">
        <v>0</v>
      </c>
      <c r="F29" s="17">
        <f t="shared" si="0"/>
        <v>0</v>
      </c>
      <c r="G29" s="33">
        <v>0.06</v>
      </c>
      <c r="H29" s="17">
        <f t="shared" si="1"/>
        <v>0</v>
      </c>
      <c r="I29" s="32"/>
      <c r="S29" s="8">
        <v>50460</v>
      </c>
      <c r="T29" s="31">
        <f>4.3%*SUM($P$22:$P$26)</f>
        <v>0.30627248662399997</v>
      </c>
      <c r="W29" s="8"/>
      <c r="Y29" s="32"/>
      <c r="AA29" s="8"/>
      <c r="AC29" s="8"/>
    </row>
    <row r="30" spans="2:29" x14ac:dyDescent="0.25">
      <c r="B30" t="s">
        <v>85</v>
      </c>
      <c r="C30" s="8">
        <v>45480</v>
      </c>
      <c r="D30">
        <v>250</v>
      </c>
      <c r="E30" s="32">
        <v>0</v>
      </c>
      <c r="F30" s="17">
        <f t="shared" si="0"/>
        <v>0</v>
      </c>
      <c r="G30" s="33" t="s">
        <v>127</v>
      </c>
      <c r="H30" s="17"/>
      <c r="I30" s="32"/>
      <c r="S30" s="8">
        <v>50825</v>
      </c>
      <c r="T30" s="31">
        <f>4.3%*SUM($P$23:$P$26)</f>
        <v>0.24467010491999996</v>
      </c>
      <c r="W30" s="8"/>
      <c r="Y30" s="32"/>
      <c r="AA30" s="8"/>
      <c r="AC30" s="8"/>
    </row>
    <row r="31" spans="2:29" x14ac:dyDescent="0.25">
      <c r="B31" t="s">
        <v>86</v>
      </c>
      <c r="C31" s="8">
        <v>45844</v>
      </c>
      <c r="D31">
        <v>400</v>
      </c>
      <c r="E31" s="32">
        <v>0</v>
      </c>
      <c r="F31" s="17">
        <f t="shared" si="0"/>
        <v>0</v>
      </c>
      <c r="G31" s="33" t="s">
        <v>127</v>
      </c>
      <c r="H31" s="17"/>
      <c r="I31" s="32"/>
      <c r="S31" s="8">
        <v>51190</v>
      </c>
      <c r="T31" s="31">
        <f>4.3%*SUM($P$24:$P$26)</f>
        <v>0.18478069043700002</v>
      </c>
      <c r="W31" s="8"/>
      <c r="Y31" s="32"/>
      <c r="AA31" s="8"/>
      <c r="AC31" s="8"/>
    </row>
    <row r="32" spans="2:29" x14ac:dyDescent="0.25">
      <c r="B32" t="s">
        <v>87</v>
      </c>
      <c r="C32" s="8">
        <v>46213</v>
      </c>
      <c r="D32">
        <v>130</v>
      </c>
      <c r="E32" s="32">
        <v>0</v>
      </c>
      <c r="F32" s="17">
        <f t="shared" si="0"/>
        <v>0</v>
      </c>
      <c r="G32" s="33">
        <v>0.06</v>
      </c>
      <c r="H32" s="17">
        <f t="shared" si="1"/>
        <v>0</v>
      </c>
      <c r="I32" s="32"/>
      <c r="S32" s="8">
        <v>51556</v>
      </c>
      <c r="T32" s="31">
        <f>4.3%*SUM($P$25:$P$26)</f>
        <v>0.12361944564699998</v>
      </c>
      <c r="W32" s="8"/>
      <c r="Y32" s="32"/>
      <c r="AA32" s="8"/>
      <c r="AC32" s="8"/>
    </row>
    <row r="33" spans="2:29" x14ac:dyDescent="0.25">
      <c r="B33" t="s">
        <v>88</v>
      </c>
      <c r="C33" s="8">
        <v>46857</v>
      </c>
      <c r="D33">
        <v>200</v>
      </c>
      <c r="E33" s="32">
        <v>1</v>
      </c>
      <c r="F33" s="17">
        <f t="shared" si="0"/>
        <v>0.2</v>
      </c>
      <c r="G33" s="33">
        <v>6.1400000000000003E-2</v>
      </c>
      <c r="H33" s="17">
        <f t="shared" si="1"/>
        <v>1.2280000000000001E-2</v>
      </c>
      <c r="I33" s="32"/>
      <c r="M33" t="s">
        <v>133</v>
      </c>
      <c r="N33" s="17">
        <f>F38+D97</f>
        <v>3.4961755840000004</v>
      </c>
      <c r="O33" t="s">
        <v>132</v>
      </c>
      <c r="P33" s="31">
        <f>P28+T35</f>
        <v>51.217305479979998</v>
      </c>
      <c r="S33" s="8">
        <v>51921</v>
      </c>
      <c r="T33" s="31">
        <f>4.3%*SUM($P$26)</f>
        <v>6.3101606761000004E-2</v>
      </c>
      <c r="W33" s="8"/>
      <c r="Y33" s="32"/>
      <c r="AA33" s="8"/>
      <c r="AC33" s="8"/>
    </row>
    <row r="34" spans="2:29" x14ac:dyDescent="0.25">
      <c r="B34" t="s">
        <v>89</v>
      </c>
      <c r="C34" s="8">
        <v>49074</v>
      </c>
      <c r="D34">
        <v>1000</v>
      </c>
      <c r="E34" s="32">
        <v>0</v>
      </c>
      <c r="F34" s="17">
        <f t="shared" si="0"/>
        <v>0</v>
      </c>
      <c r="G34" s="33" t="s">
        <v>127</v>
      </c>
      <c r="H34" s="17"/>
      <c r="I34" s="32"/>
      <c r="W34" s="8"/>
      <c r="Y34" s="32"/>
      <c r="AA34" s="8"/>
      <c r="AC34" s="8"/>
    </row>
    <row r="35" spans="2:29" x14ac:dyDescent="0.25">
      <c r="B35" t="s">
        <v>90</v>
      </c>
      <c r="C35" s="8">
        <v>49142</v>
      </c>
      <c r="D35">
        <v>1000</v>
      </c>
      <c r="E35" s="32">
        <v>0.31</v>
      </c>
      <c r="F35" s="17">
        <f t="shared" si="0"/>
        <v>0.31</v>
      </c>
      <c r="G35" s="33">
        <v>5.1999999999999998E-2</v>
      </c>
      <c r="H35" s="17">
        <f t="shared" si="1"/>
        <v>1.6119999999999999E-2</v>
      </c>
      <c r="I35" s="32"/>
      <c r="T35" s="31">
        <f>SUM(T7:T33)</f>
        <v>20.693789921980002</v>
      </c>
      <c r="W35" s="8"/>
      <c r="Y35" s="32"/>
      <c r="AA35" s="8"/>
      <c r="AC35" s="8"/>
    </row>
    <row r="36" spans="2:29" x14ac:dyDescent="0.25">
      <c r="B36" t="s">
        <v>91</v>
      </c>
      <c r="C36" s="8">
        <v>57551</v>
      </c>
      <c r="D36">
        <v>1778.4</v>
      </c>
      <c r="E36" s="32">
        <v>0</v>
      </c>
      <c r="F36" s="17">
        <f t="shared" si="0"/>
        <v>0</v>
      </c>
      <c r="G36" s="33">
        <v>2.3910000000000001E-2</v>
      </c>
      <c r="H36" s="17">
        <f t="shared" si="1"/>
        <v>0</v>
      </c>
      <c r="I36" s="32"/>
      <c r="W36" s="8"/>
      <c r="Y36" s="32"/>
      <c r="AA36" s="8"/>
      <c r="AC36" s="8"/>
    </row>
    <row r="37" spans="2:29" x14ac:dyDescent="0.25">
      <c r="L37" t="s">
        <v>56</v>
      </c>
      <c r="M37" s="31">
        <f>N33+P33</f>
        <v>54.713481063979998</v>
      </c>
      <c r="AA37" s="8"/>
      <c r="AC37" s="8"/>
    </row>
    <row r="38" spans="2:29" x14ac:dyDescent="0.25">
      <c r="F38" s="17">
        <f>SUM(F7:F36)</f>
        <v>2.8357709999999998</v>
      </c>
      <c r="AA38" s="8"/>
      <c r="AC38" s="8"/>
    </row>
    <row r="40" spans="2:29" x14ac:dyDescent="0.25">
      <c r="B40" s="111" t="s">
        <v>216</v>
      </c>
      <c r="C40" s="111"/>
      <c r="D40" s="111"/>
    </row>
    <row r="41" spans="2:29" x14ac:dyDescent="0.25">
      <c r="B41" t="s">
        <v>131</v>
      </c>
      <c r="C41" t="s">
        <v>33</v>
      </c>
      <c r="D41" t="s">
        <v>26</v>
      </c>
    </row>
    <row r="42" spans="2:29" x14ac:dyDescent="0.25">
      <c r="B42" t="s">
        <v>118</v>
      </c>
      <c r="C42" s="8">
        <v>42306</v>
      </c>
      <c r="D42" s="17">
        <f t="shared" ref="D42:D73" si="4">VLOOKUP(B42,$B$7:$H$36,7,FALSE)</f>
        <v>8.1431999999999997E-3</v>
      </c>
      <c r="F42" s="17"/>
      <c r="G42" s="33"/>
      <c r="H42" s="17"/>
    </row>
    <row r="43" spans="2:29" x14ac:dyDescent="0.25">
      <c r="B43" t="s">
        <v>69</v>
      </c>
      <c r="C43" s="8">
        <v>42401</v>
      </c>
      <c r="D43" s="17">
        <f t="shared" si="4"/>
        <v>6.5234399999999993E-3</v>
      </c>
      <c r="F43" s="17"/>
      <c r="G43" s="33"/>
      <c r="H43" s="17"/>
    </row>
    <row r="44" spans="2:29" x14ac:dyDescent="0.25">
      <c r="B44" t="s">
        <v>72</v>
      </c>
      <c r="C44" s="8">
        <v>42238</v>
      </c>
      <c r="D44" s="17">
        <f t="shared" si="4"/>
        <v>1.14863E-2</v>
      </c>
      <c r="F44" s="17"/>
      <c r="G44" s="33"/>
      <c r="H44" s="17"/>
    </row>
    <row r="45" spans="2:29" x14ac:dyDescent="0.25">
      <c r="B45" t="s">
        <v>72</v>
      </c>
      <c r="C45" s="8">
        <v>42604</v>
      </c>
      <c r="D45" s="17">
        <f t="shared" si="4"/>
        <v>1.14863E-2</v>
      </c>
      <c r="F45" s="17"/>
      <c r="G45" s="33"/>
      <c r="H45" s="17"/>
    </row>
    <row r="46" spans="2:29" x14ac:dyDescent="0.25">
      <c r="B46" t="s">
        <v>73</v>
      </c>
      <c r="C46" s="8">
        <v>42316</v>
      </c>
      <c r="D46" s="17">
        <f t="shared" si="4"/>
        <v>8.9819100000000009E-3</v>
      </c>
      <c r="F46" s="17"/>
      <c r="G46" s="33"/>
      <c r="H46" s="17"/>
    </row>
    <row r="47" spans="2:29" x14ac:dyDescent="0.25">
      <c r="B47" t="s">
        <v>73</v>
      </c>
      <c r="C47" s="8">
        <v>42682</v>
      </c>
      <c r="D47" s="17">
        <f t="shared" si="4"/>
        <v>8.9819100000000009E-3</v>
      </c>
      <c r="F47" s="17"/>
      <c r="G47" s="33"/>
      <c r="H47" s="17"/>
    </row>
    <row r="48" spans="2:29" x14ac:dyDescent="0.25">
      <c r="B48" t="s">
        <v>123</v>
      </c>
      <c r="C48" s="8">
        <v>42344</v>
      </c>
      <c r="D48" s="17">
        <f t="shared" si="4"/>
        <v>3.6855E-3</v>
      </c>
      <c r="F48" s="17"/>
      <c r="G48" s="33"/>
      <c r="H48" s="17"/>
    </row>
    <row r="49" spans="2:8" x14ac:dyDescent="0.25">
      <c r="B49" t="s">
        <v>123</v>
      </c>
      <c r="C49" s="8">
        <v>42710</v>
      </c>
      <c r="D49" s="17">
        <f t="shared" si="4"/>
        <v>3.6855E-3</v>
      </c>
      <c r="F49" s="17"/>
      <c r="G49" s="33"/>
      <c r="H49" s="17"/>
    </row>
    <row r="50" spans="2:8" x14ac:dyDescent="0.25">
      <c r="B50" t="s">
        <v>120</v>
      </c>
      <c r="C50" s="8">
        <v>42446</v>
      </c>
      <c r="D50" s="17">
        <f t="shared" si="4"/>
        <v>1.8126000000000003E-2</v>
      </c>
      <c r="F50" s="17"/>
      <c r="G50" s="33"/>
      <c r="H50" s="17"/>
    </row>
    <row r="51" spans="2:8" x14ac:dyDescent="0.25">
      <c r="B51" t="s">
        <v>120</v>
      </c>
      <c r="C51" s="8">
        <v>42811</v>
      </c>
      <c r="D51" s="17">
        <f t="shared" si="4"/>
        <v>1.8126000000000003E-2</v>
      </c>
      <c r="F51" s="17"/>
      <c r="G51" s="33"/>
      <c r="H51" s="17"/>
    </row>
    <row r="52" spans="2:8" x14ac:dyDescent="0.25">
      <c r="B52" t="s">
        <v>74</v>
      </c>
      <c r="C52" s="8">
        <v>42554</v>
      </c>
      <c r="D52" s="17">
        <f t="shared" si="4"/>
        <v>1.0039320000000001E-2</v>
      </c>
      <c r="F52" s="17"/>
      <c r="G52" s="33"/>
      <c r="H52" s="17"/>
    </row>
    <row r="53" spans="2:8" x14ac:dyDescent="0.25">
      <c r="B53" t="s">
        <v>74</v>
      </c>
      <c r="C53" s="8">
        <v>42919</v>
      </c>
      <c r="D53" s="17">
        <f t="shared" si="4"/>
        <v>1.0039320000000001E-2</v>
      </c>
      <c r="F53" s="17"/>
      <c r="G53" s="33"/>
      <c r="H53" s="17"/>
    </row>
    <row r="54" spans="2:8" x14ac:dyDescent="0.25">
      <c r="B54" t="s">
        <v>75</v>
      </c>
      <c r="C54" s="8">
        <v>42224</v>
      </c>
      <c r="D54" s="17">
        <f t="shared" si="4"/>
        <v>1.6455671999999998E-2</v>
      </c>
      <c r="F54" s="17"/>
      <c r="G54" s="33"/>
      <c r="H54" s="17"/>
    </row>
    <row r="55" spans="2:8" x14ac:dyDescent="0.25">
      <c r="B55" t="s">
        <v>75</v>
      </c>
      <c r="C55" s="8">
        <v>42590</v>
      </c>
      <c r="D55" s="17">
        <f t="shared" si="4"/>
        <v>1.6455671999999998E-2</v>
      </c>
      <c r="F55" s="17"/>
      <c r="G55" s="33"/>
      <c r="H55" s="17"/>
    </row>
    <row r="56" spans="2:8" x14ac:dyDescent="0.25">
      <c r="B56" t="s">
        <v>75</v>
      </c>
      <c r="C56" s="8">
        <v>42955</v>
      </c>
      <c r="D56" s="17">
        <f t="shared" si="4"/>
        <v>1.6455671999999998E-2</v>
      </c>
      <c r="F56" s="17"/>
      <c r="G56" s="33"/>
      <c r="H56" s="17"/>
    </row>
    <row r="57" spans="2:8" x14ac:dyDescent="0.25">
      <c r="B57" t="s">
        <v>121</v>
      </c>
      <c r="C57" s="8">
        <v>42365</v>
      </c>
      <c r="D57" s="17">
        <f t="shared" si="4"/>
        <v>6.2875560000000006E-3</v>
      </c>
    </row>
    <row r="58" spans="2:8" x14ac:dyDescent="0.25">
      <c r="B58" t="s">
        <v>121</v>
      </c>
      <c r="C58" s="8">
        <v>42731</v>
      </c>
      <c r="D58" s="17">
        <f t="shared" si="4"/>
        <v>6.2875560000000006E-3</v>
      </c>
    </row>
    <row r="59" spans="2:8" x14ac:dyDescent="0.25">
      <c r="B59" t="s">
        <v>121</v>
      </c>
      <c r="C59" s="8">
        <v>43096</v>
      </c>
      <c r="D59" s="17">
        <f t="shared" si="4"/>
        <v>6.2875560000000006E-3</v>
      </c>
    </row>
    <row r="60" spans="2:8" x14ac:dyDescent="0.25">
      <c r="B60" t="s">
        <v>78</v>
      </c>
      <c r="C60" s="8">
        <v>42440</v>
      </c>
      <c r="D60" s="17">
        <f t="shared" si="4"/>
        <v>1.7375500000000002E-3</v>
      </c>
    </row>
    <row r="61" spans="2:8" x14ac:dyDescent="0.25">
      <c r="B61" t="s">
        <v>78</v>
      </c>
      <c r="C61" s="8">
        <v>42805</v>
      </c>
      <c r="D61" s="17">
        <f t="shared" si="4"/>
        <v>1.7375500000000002E-3</v>
      </c>
    </row>
    <row r="62" spans="2:8" x14ac:dyDescent="0.25">
      <c r="B62" t="s">
        <v>78</v>
      </c>
      <c r="C62" s="8">
        <v>43170</v>
      </c>
      <c r="D62" s="17">
        <f t="shared" si="4"/>
        <v>1.7375500000000002E-3</v>
      </c>
    </row>
    <row r="63" spans="2:8" x14ac:dyDescent="0.25">
      <c r="B63" t="s">
        <v>78</v>
      </c>
      <c r="C63" s="8">
        <v>43535</v>
      </c>
      <c r="D63" s="17">
        <f t="shared" si="4"/>
        <v>1.7375500000000002E-3</v>
      </c>
    </row>
    <row r="64" spans="2:8" x14ac:dyDescent="0.25">
      <c r="B64" t="s">
        <v>88</v>
      </c>
      <c r="C64" s="8">
        <v>42474</v>
      </c>
      <c r="D64" s="17">
        <f t="shared" si="4"/>
        <v>1.2280000000000001E-2</v>
      </c>
      <c r="G64" s="8"/>
      <c r="H64" s="17"/>
    </row>
    <row r="65" spans="2:8" x14ac:dyDescent="0.25">
      <c r="B65" t="s">
        <v>88</v>
      </c>
      <c r="C65" s="8">
        <v>42839</v>
      </c>
      <c r="D65" s="17">
        <f t="shared" si="4"/>
        <v>1.2280000000000001E-2</v>
      </c>
      <c r="G65" s="8"/>
      <c r="H65" s="17"/>
    </row>
    <row r="66" spans="2:8" x14ac:dyDescent="0.25">
      <c r="B66" t="s">
        <v>88</v>
      </c>
      <c r="C66" s="8">
        <v>43204</v>
      </c>
      <c r="D66" s="17">
        <f t="shared" si="4"/>
        <v>1.2280000000000001E-2</v>
      </c>
      <c r="G66" s="8"/>
      <c r="H66" s="17"/>
    </row>
    <row r="67" spans="2:8" x14ac:dyDescent="0.25">
      <c r="B67" t="s">
        <v>88</v>
      </c>
      <c r="C67" s="8">
        <v>43569</v>
      </c>
      <c r="D67" s="17">
        <f t="shared" si="4"/>
        <v>1.2280000000000001E-2</v>
      </c>
    </row>
    <row r="68" spans="2:8" x14ac:dyDescent="0.25">
      <c r="B68" t="s">
        <v>88</v>
      </c>
      <c r="C68" s="8">
        <v>43935</v>
      </c>
      <c r="D68" s="17">
        <f t="shared" si="4"/>
        <v>1.2280000000000001E-2</v>
      </c>
    </row>
    <row r="69" spans="2:8" x14ac:dyDescent="0.25">
      <c r="B69" t="s">
        <v>88</v>
      </c>
      <c r="C69" s="8">
        <v>44300</v>
      </c>
      <c r="D69" s="17">
        <f t="shared" si="4"/>
        <v>1.2280000000000001E-2</v>
      </c>
    </row>
    <row r="70" spans="2:8" x14ac:dyDescent="0.25">
      <c r="B70" t="s">
        <v>88</v>
      </c>
      <c r="C70" s="8">
        <v>44665</v>
      </c>
      <c r="D70" s="17">
        <f t="shared" si="4"/>
        <v>1.2280000000000001E-2</v>
      </c>
    </row>
    <row r="71" spans="2:8" x14ac:dyDescent="0.25">
      <c r="B71" t="s">
        <v>88</v>
      </c>
      <c r="C71" s="8">
        <v>45030</v>
      </c>
      <c r="D71" s="17">
        <f t="shared" si="4"/>
        <v>1.2280000000000001E-2</v>
      </c>
    </row>
    <row r="72" spans="2:8" x14ac:dyDescent="0.25">
      <c r="B72" t="s">
        <v>88</v>
      </c>
      <c r="C72" s="8">
        <v>45396</v>
      </c>
      <c r="D72" s="17">
        <f t="shared" si="4"/>
        <v>1.2280000000000001E-2</v>
      </c>
    </row>
    <row r="73" spans="2:8" x14ac:dyDescent="0.25">
      <c r="B73" t="s">
        <v>88</v>
      </c>
      <c r="C73" s="8">
        <v>45761</v>
      </c>
      <c r="D73" s="17">
        <f t="shared" si="4"/>
        <v>1.2280000000000001E-2</v>
      </c>
    </row>
    <row r="74" spans="2:8" x14ac:dyDescent="0.25">
      <c r="B74" t="s">
        <v>88</v>
      </c>
      <c r="C74" s="8">
        <v>46126</v>
      </c>
      <c r="D74" s="17">
        <f t="shared" ref="D74:D95" si="5">VLOOKUP(B74,$B$7:$H$36,7,FALSE)</f>
        <v>1.2280000000000001E-2</v>
      </c>
    </row>
    <row r="75" spans="2:8" x14ac:dyDescent="0.25">
      <c r="B75" t="s">
        <v>88</v>
      </c>
      <c r="C75" s="8">
        <v>46491</v>
      </c>
      <c r="D75" s="17">
        <f t="shared" si="5"/>
        <v>1.2280000000000001E-2</v>
      </c>
    </row>
    <row r="76" spans="2:8" x14ac:dyDescent="0.25">
      <c r="B76" t="s">
        <v>88</v>
      </c>
      <c r="C76" s="8">
        <v>46857</v>
      </c>
      <c r="D76" s="17">
        <f t="shared" si="5"/>
        <v>1.2280000000000001E-2</v>
      </c>
    </row>
    <row r="77" spans="2:8" x14ac:dyDescent="0.25">
      <c r="B77" t="s">
        <v>90</v>
      </c>
      <c r="C77" s="8">
        <v>42568</v>
      </c>
      <c r="D77" s="17">
        <f t="shared" si="5"/>
        <v>1.6119999999999999E-2</v>
      </c>
    </row>
    <row r="78" spans="2:8" x14ac:dyDescent="0.25">
      <c r="B78" t="s">
        <v>90</v>
      </c>
      <c r="C78" s="8">
        <v>42933</v>
      </c>
      <c r="D78" s="17">
        <f t="shared" si="5"/>
        <v>1.6119999999999999E-2</v>
      </c>
    </row>
    <row r="79" spans="2:8" x14ac:dyDescent="0.25">
      <c r="B79" t="s">
        <v>90</v>
      </c>
      <c r="C79" s="8">
        <v>43298</v>
      </c>
      <c r="D79" s="17">
        <f t="shared" si="5"/>
        <v>1.6119999999999999E-2</v>
      </c>
    </row>
    <row r="80" spans="2:8" x14ac:dyDescent="0.25">
      <c r="B80" t="s">
        <v>90</v>
      </c>
      <c r="C80" s="8">
        <v>43663</v>
      </c>
      <c r="D80" s="17">
        <f t="shared" si="5"/>
        <v>1.6119999999999999E-2</v>
      </c>
    </row>
    <row r="81" spans="2:4" x14ac:dyDescent="0.25">
      <c r="B81" t="s">
        <v>90</v>
      </c>
      <c r="C81" s="8">
        <v>44029</v>
      </c>
      <c r="D81" s="17">
        <f t="shared" si="5"/>
        <v>1.6119999999999999E-2</v>
      </c>
    </row>
    <row r="82" spans="2:4" x14ac:dyDescent="0.25">
      <c r="B82" t="s">
        <v>90</v>
      </c>
      <c r="C82" s="8">
        <v>44394</v>
      </c>
      <c r="D82" s="17">
        <f t="shared" si="5"/>
        <v>1.6119999999999999E-2</v>
      </c>
    </row>
    <row r="83" spans="2:4" x14ac:dyDescent="0.25">
      <c r="B83" t="s">
        <v>90</v>
      </c>
      <c r="C83" s="8">
        <v>44759</v>
      </c>
      <c r="D83" s="17">
        <f t="shared" si="5"/>
        <v>1.6119999999999999E-2</v>
      </c>
    </row>
    <row r="84" spans="2:4" x14ac:dyDescent="0.25">
      <c r="B84" t="s">
        <v>90</v>
      </c>
      <c r="C84" s="8">
        <v>45124</v>
      </c>
      <c r="D84" s="17">
        <f t="shared" si="5"/>
        <v>1.6119999999999999E-2</v>
      </c>
    </row>
    <row r="85" spans="2:4" x14ac:dyDescent="0.25">
      <c r="B85" t="s">
        <v>90</v>
      </c>
      <c r="C85" s="8">
        <v>45490</v>
      </c>
      <c r="D85" s="17">
        <f t="shared" si="5"/>
        <v>1.6119999999999999E-2</v>
      </c>
    </row>
    <row r="86" spans="2:4" x14ac:dyDescent="0.25">
      <c r="B86" t="s">
        <v>90</v>
      </c>
      <c r="C86" s="8">
        <v>45855</v>
      </c>
      <c r="D86" s="17">
        <f t="shared" si="5"/>
        <v>1.6119999999999999E-2</v>
      </c>
    </row>
    <row r="87" spans="2:4" x14ac:dyDescent="0.25">
      <c r="B87" t="s">
        <v>90</v>
      </c>
      <c r="C87" s="8">
        <v>46220</v>
      </c>
      <c r="D87" s="17">
        <f t="shared" si="5"/>
        <v>1.6119999999999999E-2</v>
      </c>
    </row>
    <row r="88" spans="2:4" x14ac:dyDescent="0.25">
      <c r="B88" t="s">
        <v>90</v>
      </c>
      <c r="C88" s="8">
        <v>46585</v>
      </c>
      <c r="D88" s="17">
        <f t="shared" si="5"/>
        <v>1.6119999999999999E-2</v>
      </c>
    </row>
    <row r="89" spans="2:4" x14ac:dyDescent="0.25">
      <c r="B89" t="s">
        <v>90</v>
      </c>
      <c r="C89" s="8">
        <v>46951</v>
      </c>
      <c r="D89" s="17">
        <f t="shared" si="5"/>
        <v>1.6119999999999999E-2</v>
      </c>
    </row>
    <row r="90" spans="2:4" x14ac:dyDescent="0.25">
      <c r="B90" t="s">
        <v>90</v>
      </c>
      <c r="C90" s="8">
        <v>47316</v>
      </c>
      <c r="D90" s="17">
        <f t="shared" si="5"/>
        <v>1.6119999999999999E-2</v>
      </c>
    </row>
    <row r="91" spans="2:4" x14ac:dyDescent="0.25">
      <c r="B91" t="s">
        <v>90</v>
      </c>
      <c r="C91" s="8">
        <v>47681</v>
      </c>
      <c r="D91" s="17">
        <f t="shared" si="5"/>
        <v>1.6119999999999999E-2</v>
      </c>
    </row>
    <row r="92" spans="2:4" x14ac:dyDescent="0.25">
      <c r="B92" t="s">
        <v>90</v>
      </c>
      <c r="C92" s="8">
        <v>48046</v>
      </c>
      <c r="D92" s="17">
        <f t="shared" si="5"/>
        <v>1.6119999999999999E-2</v>
      </c>
    </row>
    <row r="93" spans="2:4" x14ac:dyDescent="0.25">
      <c r="B93" t="s">
        <v>90</v>
      </c>
      <c r="C93" s="8">
        <v>48412</v>
      </c>
      <c r="D93" s="17">
        <f t="shared" si="5"/>
        <v>1.6119999999999999E-2</v>
      </c>
    </row>
    <row r="94" spans="2:4" x14ac:dyDescent="0.25">
      <c r="B94" t="s">
        <v>90</v>
      </c>
      <c r="C94" s="8">
        <v>48777</v>
      </c>
      <c r="D94" s="17">
        <f t="shared" si="5"/>
        <v>1.6119999999999999E-2</v>
      </c>
    </row>
    <row r="95" spans="2:4" x14ac:dyDescent="0.25">
      <c r="B95" t="s">
        <v>90</v>
      </c>
      <c r="C95" s="8">
        <v>49142</v>
      </c>
      <c r="D95" s="17">
        <f t="shared" si="5"/>
        <v>1.6119999999999999E-2</v>
      </c>
    </row>
    <row r="97" spans="4:4" x14ac:dyDescent="0.25">
      <c r="D97" s="17">
        <f>SUM(D42:D95)</f>
        <v>0.66040458400000057</v>
      </c>
    </row>
    <row r="99" spans="4:4" x14ac:dyDescent="0.25">
      <c r="D99" s="17"/>
    </row>
  </sheetData>
  <autoFilter ref="B6:H36"/>
  <sortState ref="V5:Y34">
    <sortCondition ref="W5:W34"/>
  </sortState>
  <mergeCells count="6">
    <mergeCell ref="S5:X5"/>
    <mergeCell ref="B5:H5"/>
    <mergeCell ref="B40:D40"/>
    <mergeCell ref="B2:H3"/>
    <mergeCell ref="K2:P3"/>
    <mergeCell ref="K5:P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7"/>
  <sheetViews>
    <sheetView workbookViewId="0">
      <selection activeCell="P16" sqref="P16"/>
    </sheetView>
  </sheetViews>
  <sheetFormatPr defaultColWidth="9.140625" defaultRowHeight="15" x14ac:dyDescent="0.25"/>
  <cols>
    <col min="2" max="2" width="13.5703125" bestFit="1" customWidth="1"/>
    <col min="3" max="3" width="10.85546875" customWidth="1"/>
    <col min="4" max="5" width="18.140625" customWidth="1"/>
    <col min="12" max="12" width="13.5703125" bestFit="1" customWidth="1"/>
    <col min="13" max="13" width="11.5703125" style="22" customWidth="1"/>
    <col min="14" max="14" width="10.7109375" bestFit="1" customWidth="1"/>
    <col min="15" max="15" width="15.85546875" bestFit="1" customWidth="1"/>
    <col min="16" max="16" width="12" bestFit="1" customWidth="1"/>
  </cols>
  <sheetData>
    <row r="1" spans="2:16" ht="15.75" thickBot="1" x14ac:dyDescent="0.3"/>
    <row r="2" spans="2:16" ht="15" customHeight="1" x14ac:dyDescent="0.25">
      <c r="B2" s="112" t="s">
        <v>150</v>
      </c>
      <c r="C2" s="113"/>
      <c r="D2" s="113"/>
      <c r="E2" s="113"/>
      <c r="F2" s="113"/>
      <c r="G2" s="113"/>
      <c r="H2" s="113"/>
      <c r="I2" s="114"/>
    </row>
    <row r="3" spans="2:16" ht="15.75" thickBot="1" x14ac:dyDescent="0.3">
      <c r="B3" s="115"/>
      <c r="C3" s="116"/>
      <c r="D3" s="116"/>
      <c r="E3" s="116"/>
      <c r="F3" s="116"/>
      <c r="G3" s="116"/>
      <c r="H3" s="116"/>
      <c r="I3" s="117"/>
    </row>
    <row r="5" spans="2:16" x14ac:dyDescent="0.25">
      <c r="B5" s="111" t="s">
        <v>134</v>
      </c>
      <c r="C5" s="111"/>
      <c r="D5" s="111"/>
      <c r="E5" s="111"/>
      <c r="F5" s="111"/>
      <c r="G5" s="111"/>
      <c r="H5" s="111"/>
      <c r="I5" s="111"/>
      <c r="L5" s="111" t="s">
        <v>151</v>
      </c>
      <c r="M5" s="111"/>
      <c r="N5" s="111"/>
      <c r="O5" s="111"/>
      <c r="P5" s="111"/>
    </row>
    <row r="6" spans="2:16" x14ac:dyDescent="0.25">
      <c r="B6" t="s">
        <v>92</v>
      </c>
      <c r="C6" t="s">
        <v>126</v>
      </c>
      <c r="D6" t="s">
        <v>62</v>
      </c>
      <c r="E6" t="s">
        <v>65</v>
      </c>
      <c r="F6" t="s">
        <v>63</v>
      </c>
      <c r="G6" t="s">
        <v>64</v>
      </c>
      <c r="H6" t="s">
        <v>56</v>
      </c>
      <c r="I6" t="s">
        <v>66</v>
      </c>
      <c r="L6" s="15" t="s">
        <v>92</v>
      </c>
      <c r="M6" s="15" t="s">
        <v>126</v>
      </c>
      <c r="N6" s="15" t="s">
        <v>62</v>
      </c>
      <c r="O6" s="15" t="s">
        <v>152</v>
      </c>
      <c r="P6" s="15" t="s">
        <v>128</v>
      </c>
    </row>
    <row r="7" spans="2:16" x14ac:dyDescent="0.25">
      <c r="B7" t="s">
        <v>135</v>
      </c>
      <c r="C7" s="34">
        <v>6.0999999999999999E-2</v>
      </c>
      <c r="D7" s="24">
        <v>42236</v>
      </c>
      <c r="E7">
        <v>0</v>
      </c>
      <c r="F7">
        <v>168</v>
      </c>
      <c r="G7">
        <v>3020.3</v>
      </c>
      <c r="H7">
        <f t="shared" ref="H7:H24" si="0">G7+F7+E7</f>
        <v>3188.3</v>
      </c>
      <c r="I7">
        <f t="shared" ref="I7:I26" si="1">H7/1000</f>
        <v>3.1883000000000004</v>
      </c>
      <c r="L7" s="37" t="s">
        <v>135</v>
      </c>
      <c r="M7" s="36">
        <v>6.0999999999999999E-2</v>
      </c>
      <c r="N7" s="24">
        <v>42236</v>
      </c>
      <c r="O7" s="16">
        <v>3.1883000000000004</v>
      </c>
      <c r="P7" s="17">
        <f>IFERROR(O7*M7,0)</f>
        <v>0.19448630000000003</v>
      </c>
    </row>
    <row r="8" spans="2:16" x14ac:dyDescent="0.25">
      <c r="B8" t="s">
        <v>71</v>
      </c>
      <c r="C8" s="34" t="s">
        <v>127</v>
      </c>
      <c r="D8" s="24">
        <v>42471</v>
      </c>
      <c r="E8">
        <v>0</v>
      </c>
      <c r="F8">
        <v>30</v>
      </c>
      <c r="G8">
        <v>22.8</v>
      </c>
      <c r="H8">
        <f t="shared" si="0"/>
        <v>52.8</v>
      </c>
      <c r="I8">
        <f t="shared" si="1"/>
        <v>5.28E-2</v>
      </c>
      <c r="L8" s="37" t="s">
        <v>71</v>
      </c>
      <c r="M8" s="36" t="s">
        <v>127</v>
      </c>
      <c r="N8" s="24">
        <v>42471</v>
      </c>
      <c r="O8" s="16">
        <v>5.28E-2</v>
      </c>
      <c r="P8" s="17">
        <f t="shared" ref="P8:P71" si="2">IFERROR(O8*M8,0)</f>
        <v>0</v>
      </c>
    </row>
    <row r="9" spans="2:16" x14ac:dyDescent="0.25">
      <c r="B9" t="s">
        <v>136</v>
      </c>
      <c r="C9" s="34">
        <v>3.5999999999999997E-2</v>
      </c>
      <c r="D9" s="24">
        <v>42571</v>
      </c>
      <c r="E9">
        <v>20</v>
      </c>
      <c r="F9">
        <v>821.8</v>
      </c>
      <c r="G9">
        <v>1446.1</v>
      </c>
      <c r="H9">
        <f t="shared" si="0"/>
        <v>2287.8999999999996</v>
      </c>
      <c r="I9">
        <f t="shared" si="1"/>
        <v>2.2878999999999996</v>
      </c>
      <c r="L9" s="37" t="s">
        <v>136</v>
      </c>
      <c r="M9" s="36">
        <v>3.5999999999999997E-2</v>
      </c>
      <c r="N9" s="24">
        <v>42571</v>
      </c>
      <c r="O9" s="16">
        <v>2.2878999999999996</v>
      </c>
      <c r="P9" s="17">
        <f t="shared" si="2"/>
        <v>8.2364399999999977E-2</v>
      </c>
    </row>
    <row r="10" spans="2:16" x14ac:dyDescent="0.25">
      <c r="B10" t="s">
        <v>137</v>
      </c>
      <c r="C10" s="34" t="s">
        <v>127</v>
      </c>
      <c r="D10" s="24">
        <v>42829</v>
      </c>
      <c r="E10">
        <v>0</v>
      </c>
      <c r="F10">
        <v>0</v>
      </c>
      <c r="G10">
        <v>48</v>
      </c>
      <c r="H10">
        <f t="shared" si="0"/>
        <v>48</v>
      </c>
      <c r="I10">
        <f t="shared" si="1"/>
        <v>4.8000000000000001E-2</v>
      </c>
      <c r="L10" s="118" t="s">
        <v>137</v>
      </c>
      <c r="M10" s="36" t="s">
        <v>127</v>
      </c>
      <c r="N10" s="24">
        <v>42464</v>
      </c>
      <c r="O10" s="16">
        <v>4.8000000000000001E-2</v>
      </c>
      <c r="P10" s="17">
        <f>IFERROR(O10*M10,0)</f>
        <v>0</v>
      </c>
    </row>
    <row r="11" spans="2:16" x14ac:dyDescent="0.25">
      <c r="B11" t="s">
        <v>138</v>
      </c>
      <c r="C11" s="34">
        <v>5.8999999999999997E-2</v>
      </c>
      <c r="D11" s="24">
        <v>42845</v>
      </c>
      <c r="E11">
        <v>0</v>
      </c>
      <c r="F11">
        <v>168</v>
      </c>
      <c r="G11">
        <v>1185.8</v>
      </c>
      <c r="H11">
        <f t="shared" si="0"/>
        <v>1353.8</v>
      </c>
      <c r="I11">
        <f t="shared" si="1"/>
        <v>1.3537999999999999</v>
      </c>
      <c r="L11" s="118"/>
      <c r="M11" s="36" t="s">
        <v>127</v>
      </c>
      <c r="N11" s="24">
        <v>42829</v>
      </c>
      <c r="O11" s="16">
        <v>4.8000000000000001E-2</v>
      </c>
      <c r="P11" s="17">
        <f t="shared" si="2"/>
        <v>0</v>
      </c>
    </row>
    <row r="12" spans="2:16" x14ac:dyDescent="0.25">
      <c r="B12" t="s">
        <v>139</v>
      </c>
      <c r="C12" s="34">
        <v>4.2999999999999997E-2</v>
      </c>
      <c r="D12" s="24">
        <v>42936</v>
      </c>
      <c r="E12">
        <v>10</v>
      </c>
      <c r="F12">
        <v>1455.7</v>
      </c>
      <c r="G12">
        <v>2412.1999999999998</v>
      </c>
      <c r="H12">
        <f t="shared" si="0"/>
        <v>3877.8999999999996</v>
      </c>
      <c r="I12">
        <f t="shared" si="1"/>
        <v>3.8778999999999995</v>
      </c>
      <c r="L12" s="118" t="s">
        <v>138</v>
      </c>
      <c r="M12" s="36">
        <v>5.8999999999999997E-2</v>
      </c>
      <c r="N12" s="24">
        <v>42480</v>
      </c>
      <c r="O12" s="16">
        <v>1.3537999999999999</v>
      </c>
      <c r="P12" s="17">
        <f t="shared" si="2"/>
        <v>7.9874199999999992E-2</v>
      </c>
    </row>
    <row r="13" spans="2:16" x14ac:dyDescent="0.25">
      <c r="B13" t="s">
        <v>76</v>
      </c>
      <c r="C13" s="34" t="s">
        <v>127</v>
      </c>
      <c r="D13" s="24">
        <v>43286</v>
      </c>
      <c r="E13">
        <v>0</v>
      </c>
      <c r="F13">
        <v>0</v>
      </c>
      <c r="G13">
        <v>14</v>
      </c>
      <c r="H13">
        <f t="shared" si="0"/>
        <v>14</v>
      </c>
      <c r="I13">
        <f t="shared" si="1"/>
        <v>1.4E-2</v>
      </c>
      <c r="L13" s="118"/>
      <c r="M13" s="36">
        <v>5.8999999999999997E-2</v>
      </c>
      <c r="N13" s="24">
        <v>42845</v>
      </c>
      <c r="O13" s="16">
        <v>1.3537999999999999</v>
      </c>
      <c r="P13" s="17">
        <f>IFERROR(O13*M13,0)</f>
        <v>7.9874199999999992E-2</v>
      </c>
    </row>
    <row r="14" spans="2:16" x14ac:dyDescent="0.25">
      <c r="B14" t="s">
        <v>140</v>
      </c>
      <c r="C14" s="34">
        <v>4.5999999999999999E-2</v>
      </c>
      <c r="D14" s="24">
        <v>43301</v>
      </c>
      <c r="E14">
        <v>10</v>
      </c>
      <c r="F14">
        <v>590.5</v>
      </c>
      <c r="G14">
        <v>1255.9000000000001</v>
      </c>
      <c r="H14">
        <f t="shared" si="0"/>
        <v>1856.4</v>
      </c>
      <c r="I14">
        <f t="shared" si="1"/>
        <v>1.8564000000000001</v>
      </c>
      <c r="L14" s="118" t="s">
        <v>139</v>
      </c>
      <c r="M14" s="36">
        <v>4.2999999999999997E-2</v>
      </c>
      <c r="N14" s="24">
        <v>42571</v>
      </c>
      <c r="O14" s="16">
        <v>3.8778999999999995</v>
      </c>
      <c r="P14" s="17">
        <f t="shared" si="2"/>
        <v>0.16674969999999997</v>
      </c>
    </row>
    <row r="15" spans="2:16" x14ac:dyDescent="0.25">
      <c r="B15" t="s">
        <v>78</v>
      </c>
      <c r="C15" s="34">
        <v>0.05</v>
      </c>
      <c r="D15" s="24">
        <v>43535</v>
      </c>
      <c r="E15">
        <v>0</v>
      </c>
      <c r="F15">
        <v>0</v>
      </c>
      <c r="G15">
        <v>17.100000000000001</v>
      </c>
      <c r="H15">
        <f t="shared" si="0"/>
        <v>17.100000000000001</v>
      </c>
      <c r="I15">
        <f t="shared" si="1"/>
        <v>1.7100000000000001E-2</v>
      </c>
      <c r="L15" s="118"/>
      <c r="M15" s="36">
        <v>4.2999999999999997E-2</v>
      </c>
      <c r="N15" s="24">
        <v>42936</v>
      </c>
      <c r="O15" s="16">
        <v>3.8778999999999995</v>
      </c>
      <c r="P15" s="17">
        <f t="shared" si="2"/>
        <v>0.16674969999999997</v>
      </c>
    </row>
    <row r="16" spans="2:16" x14ac:dyDescent="0.25">
      <c r="B16" t="s">
        <v>141</v>
      </c>
      <c r="C16" s="34">
        <v>0.06</v>
      </c>
      <c r="D16" s="24">
        <v>43665</v>
      </c>
      <c r="E16">
        <v>0</v>
      </c>
      <c r="F16">
        <v>434.5</v>
      </c>
      <c r="G16">
        <v>3318</v>
      </c>
      <c r="H16">
        <f t="shared" si="0"/>
        <v>3752.5</v>
      </c>
      <c r="I16">
        <f t="shared" si="1"/>
        <v>3.7524999999999999</v>
      </c>
      <c r="L16" s="118" t="s">
        <v>76</v>
      </c>
      <c r="M16" s="36" t="s">
        <v>127</v>
      </c>
      <c r="N16" s="24">
        <v>42556</v>
      </c>
      <c r="O16" s="16">
        <v>1.4E-2</v>
      </c>
      <c r="P16" s="17">
        <f t="shared" si="2"/>
        <v>0</v>
      </c>
    </row>
    <row r="17" spans="2:16" x14ac:dyDescent="0.25">
      <c r="B17" t="s">
        <v>142</v>
      </c>
      <c r="C17" s="34">
        <v>6.5000000000000002E-2</v>
      </c>
      <c r="D17" s="24">
        <v>43760</v>
      </c>
      <c r="E17">
        <v>5</v>
      </c>
      <c r="F17">
        <v>561.9</v>
      </c>
      <c r="G17">
        <v>1450.7</v>
      </c>
      <c r="H17">
        <f t="shared" si="0"/>
        <v>2017.6</v>
      </c>
      <c r="I17">
        <f t="shared" si="1"/>
        <v>2.0175999999999998</v>
      </c>
      <c r="L17" s="118"/>
      <c r="M17" s="36" t="s">
        <v>127</v>
      </c>
      <c r="N17" s="24">
        <v>42921</v>
      </c>
      <c r="O17" s="16">
        <v>1.4E-2</v>
      </c>
      <c r="P17" s="17">
        <f t="shared" si="2"/>
        <v>0</v>
      </c>
    </row>
    <row r="18" spans="2:16" x14ac:dyDescent="0.25">
      <c r="B18" t="s">
        <v>143</v>
      </c>
      <c r="C18" s="34">
        <v>6.25E-2</v>
      </c>
      <c r="D18" s="24">
        <v>44001</v>
      </c>
      <c r="E18">
        <v>0</v>
      </c>
      <c r="F18">
        <v>234</v>
      </c>
      <c r="G18">
        <v>1132.4000000000001</v>
      </c>
      <c r="H18">
        <f t="shared" si="0"/>
        <v>1366.4</v>
      </c>
      <c r="I18">
        <f t="shared" si="1"/>
        <v>1.3664000000000001</v>
      </c>
      <c r="L18" s="118"/>
      <c r="M18" s="36" t="s">
        <v>127</v>
      </c>
      <c r="N18" s="24">
        <v>43286</v>
      </c>
      <c r="O18" s="16">
        <v>1.4E-2</v>
      </c>
      <c r="P18" s="17">
        <f t="shared" si="2"/>
        <v>0</v>
      </c>
    </row>
    <row r="19" spans="2:16" x14ac:dyDescent="0.25">
      <c r="B19" t="s">
        <v>144</v>
      </c>
      <c r="C19" s="34">
        <v>5.8999999999999997E-2</v>
      </c>
      <c r="D19" s="24">
        <v>44856</v>
      </c>
      <c r="E19">
        <v>0</v>
      </c>
      <c r="F19">
        <v>767.9</v>
      </c>
      <c r="G19">
        <v>539.29999999999995</v>
      </c>
      <c r="H19">
        <f t="shared" si="0"/>
        <v>1307.1999999999998</v>
      </c>
      <c r="I19">
        <f t="shared" si="1"/>
        <v>1.3071999999999999</v>
      </c>
      <c r="L19" s="118" t="s">
        <v>140</v>
      </c>
      <c r="M19" s="36">
        <v>4.5999999999999999E-2</v>
      </c>
      <c r="N19" s="24">
        <v>42571</v>
      </c>
      <c r="O19" s="16">
        <v>1.8564000000000001</v>
      </c>
      <c r="P19" s="17">
        <f t="shared" si="2"/>
        <v>8.5394399999999995E-2</v>
      </c>
    </row>
    <row r="20" spans="2:16" x14ac:dyDescent="0.25">
      <c r="B20" t="s">
        <v>145</v>
      </c>
      <c r="C20" s="34">
        <v>4.7E-2</v>
      </c>
      <c r="D20" s="24">
        <v>45371</v>
      </c>
      <c r="E20">
        <v>0</v>
      </c>
      <c r="F20">
        <v>215</v>
      </c>
      <c r="G20">
        <v>1090.9000000000001</v>
      </c>
      <c r="H20">
        <f t="shared" si="0"/>
        <v>1305.9000000000001</v>
      </c>
      <c r="I20">
        <f t="shared" si="1"/>
        <v>1.3059000000000001</v>
      </c>
      <c r="L20" s="118"/>
      <c r="M20" s="36">
        <v>4.5999999999999999E-2</v>
      </c>
      <c r="N20" s="24">
        <v>42936</v>
      </c>
      <c r="O20" s="16">
        <v>1.8564000000000001</v>
      </c>
      <c r="P20" s="17">
        <f t="shared" si="2"/>
        <v>8.5394399999999995E-2</v>
      </c>
    </row>
    <row r="21" spans="2:16" x14ac:dyDescent="0.25">
      <c r="B21" t="s">
        <v>146</v>
      </c>
      <c r="C21" s="34" t="s">
        <v>127</v>
      </c>
      <c r="D21" s="24">
        <v>45863</v>
      </c>
      <c r="E21">
        <v>0</v>
      </c>
      <c r="F21">
        <v>48</v>
      </c>
      <c r="G21">
        <v>0</v>
      </c>
      <c r="H21">
        <f t="shared" si="0"/>
        <v>48</v>
      </c>
      <c r="I21">
        <f t="shared" si="1"/>
        <v>4.8000000000000001E-2</v>
      </c>
      <c r="L21" s="118"/>
      <c r="M21" s="36">
        <v>4.5999999999999999E-2</v>
      </c>
      <c r="N21" s="24">
        <v>43301</v>
      </c>
      <c r="O21" s="16">
        <v>1.8564000000000001</v>
      </c>
      <c r="P21" s="17">
        <f t="shared" si="2"/>
        <v>8.5394399999999995E-2</v>
      </c>
    </row>
    <row r="22" spans="2:16" x14ac:dyDescent="0.25">
      <c r="B22" t="s">
        <v>147</v>
      </c>
      <c r="C22" s="34">
        <v>5.2999999999999999E-2</v>
      </c>
      <c r="D22" s="24">
        <v>46101</v>
      </c>
      <c r="E22">
        <v>0</v>
      </c>
      <c r="F22">
        <v>240</v>
      </c>
      <c r="G22">
        <v>696.7</v>
      </c>
      <c r="H22">
        <f t="shared" si="0"/>
        <v>936.7</v>
      </c>
      <c r="I22">
        <f t="shared" si="1"/>
        <v>0.93670000000000009</v>
      </c>
      <c r="L22" s="118" t="s">
        <v>78</v>
      </c>
      <c r="M22" s="36">
        <v>0.05</v>
      </c>
      <c r="N22" s="24">
        <v>42440</v>
      </c>
      <c r="O22" s="16">
        <v>1.7100000000000001E-2</v>
      </c>
      <c r="P22" s="17">
        <f t="shared" si="2"/>
        <v>8.5500000000000007E-4</v>
      </c>
    </row>
    <row r="23" spans="2:16" x14ac:dyDescent="0.25">
      <c r="B23" t="s">
        <v>148</v>
      </c>
      <c r="C23" s="34" t="s">
        <v>127</v>
      </c>
      <c r="D23" s="24">
        <v>47689</v>
      </c>
      <c r="E23">
        <v>10</v>
      </c>
      <c r="F23">
        <v>75</v>
      </c>
      <c r="G23">
        <v>0</v>
      </c>
      <c r="H23">
        <f t="shared" si="0"/>
        <v>85</v>
      </c>
      <c r="I23">
        <f t="shared" si="1"/>
        <v>8.5000000000000006E-2</v>
      </c>
      <c r="L23" s="118"/>
      <c r="M23" s="36">
        <v>0.05</v>
      </c>
      <c r="N23" s="24">
        <v>42805</v>
      </c>
      <c r="O23" s="16">
        <v>1.7100000000000001E-2</v>
      </c>
      <c r="P23" s="17">
        <f t="shared" si="2"/>
        <v>8.5500000000000007E-4</v>
      </c>
    </row>
    <row r="24" spans="2:16" x14ac:dyDescent="0.25">
      <c r="B24" t="s">
        <v>149</v>
      </c>
      <c r="C24" s="34">
        <v>4.4999999999999998E-2</v>
      </c>
      <c r="D24" s="24">
        <v>50303</v>
      </c>
      <c r="E24">
        <v>0</v>
      </c>
      <c r="F24">
        <v>116</v>
      </c>
      <c r="G24">
        <v>16.8</v>
      </c>
      <c r="H24">
        <f t="shared" si="0"/>
        <v>132.80000000000001</v>
      </c>
      <c r="I24">
        <f t="shared" si="1"/>
        <v>0.1328</v>
      </c>
      <c r="L24" s="118"/>
      <c r="M24" s="36">
        <v>0.05</v>
      </c>
      <c r="N24" s="24">
        <v>43170</v>
      </c>
      <c r="O24" s="16">
        <v>1.7100000000000001E-2</v>
      </c>
      <c r="P24" s="17">
        <f t="shared" si="2"/>
        <v>8.5500000000000007E-4</v>
      </c>
    </row>
    <row r="25" spans="2:16" x14ac:dyDescent="0.25">
      <c r="L25" s="118"/>
      <c r="M25" s="36">
        <v>0.05</v>
      </c>
      <c r="N25" s="24">
        <v>43535</v>
      </c>
      <c r="O25" s="16">
        <v>1.7100000000000001E-2</v>
      </c>
      <c r="P25" s="17">
        <f t="shared" si="2"/>
        <v>8.5500000000000007E-4</v>
      </c>
    </row>
    <row r="26" spans="2:16" x14ac:dyDescent="0.25">
      <c r="H26">
        <f>SUM(H7:H24)</f>
        <v>23648.300000000003</v>
      </c>
      <c r="I26" s="17">
        <f t="shared" si="1"/>
        <v>23.648300000000003</v>
      </c>
      <c r="L26" s="118" t="s">
        <v>141</v>
      </c>
      <c r="M26" s="36">
        <v>0.06</v>
      </c>
      <c r="N26" s="24">
        <v>42570</v>
      </c>
      <c r="O26" s="16">
        <v>3.7524999999999999</v>
      </c>
      <c r="P26" s="17">
        <f t="shared" si="2"/>
        <v>0.22514999999999999</v>
      </c>
    </row>
    <row r="27" spans="2:16" x14ac:dyDescent="0.25">
      <c r="L27" s="118" t="s">
        <v>141</v>
      </c>
      <c r="M27" s="36">
        <v>0.06</v>
      </c>
      <c r="N27" s="24">
        <v>42935</v>
      </c>
      <c r="O27" s="16">
        <v>3.7524999999999999</v>
      </c>
      <c r="P27" s="17">
        <f t="shared" si="2"/>
        <v>0.22514999999999999</v>
      </c>
    </row>
    <row r="28" spans="2:16" x14ac:dyDescent="0.25">
      <c r="L28" s="118" t="s">
        <v>141</v>
      </c>
      <c r="M28" s="36">
        <v>0.06</v>
      </c>
      <c r="N28" s="24">
        <v>43300</v>
      </c>
      <c r="O28" s="16">
        <v>3.7524999999999999</v>
      </c>
      <c r="P28" s="17">
        <f t="shared" si="2"/>
        <v>0.22514999999999999</v>
      </c>
    </row>
    <row r="29" spans="2:16" x14ac:dyDescent="0.25">
      <c r="L29" s="118" t="s">
        <v>141</v>
      </c>
      <c r="M29" s="36">
        <v>0.06</v>
      </c>
      <c r="N29" s="24">
        <v>43665</v>
      </c>
      <c r="O29" s="16">
        <v>3.7524999999999999</v>
      </c>
      <c r="P29" s="17">
        <f t="shared" si="2"/>
        <v>0.22514999999999999</v>
      </c>
    </row>
    <row r="30" spans="2:16" x14ac:dyDescent="0.25">
      <c r="G30" t="s">
        <v>153</v>
      </c>
      <c r="I30" s="17">
        <f>I26+P117</f>
        <v>28.514259900000017</v>
      </c>
      <c r="L30" s="118" t="s">
        <v>142</v>
      </c>
      <c r="M30" s="36">
        <v>6.5000000000000002E-2</v>
      </c>
      <c r="N30" s="24">
        <v>42299</v>
      </c>
      <c r="O30" s="16">
        <v>2.0175999999999998</v>
      </c>
      <c r="P30" s="17">
        <f t="shared" si="2"/>
        <v>0.13114399999999998</v>
      </c>
    </row>
    <row r="31" spans="2:16" x14ac:dyDescent="0.25">
      <c r="L31" s="118"/>
      <c r="M31" s="36">
        <v>6.5000000000000002E-2</v>
      </c>
      <c r="N31" s="24">
        <v>42665</v>
      </c>
      <c r="O31" s="16">
        <v>2.0175999999999998</v>
      </c>
      <c r="P31" s="17">
        <f t="shared" si="2"/>
        <v>0.13114399999999998</v>
      </c>
    </row>
    <row r="32" spans="2:16" x14ac:dyDescent="0.25">
      <c r="L32" s="118"/>
      <c r="M32" s="36">
        <v>6.5000000000000002E-2</v>
      </c>
      <c r="N32" s="24">
        <v>43030</v>
      </c>
      <c r="O32" s="16">
        <v>2.0175999999999998</v>
      </c>
      <c r="P32" s="17">
        <f t="shared" si="2"/>
        <v>0.13114399999999998</v>
      </c>
    </row>
    <row r="33" spans="12:16" x14ac:dyDescent="0.25">
      <c r="L33" s="118"/>
      <c r="M33" s="36">
        <v>6.5000000000000002E-2</v>
      </c>
      <c r="N33" s="24">
        <v>43395</v>
      </c>
      <c r="O33" s="16">
        <v>2.0175999999999998</v>
      </c>
      <c r="P33" s="17">
        <f t="shared" si="2"/>
        <v>0.13114399999999998</v>
      </c>
    </row>
    <row r="34" spans="12:16" x14ac:dyDescent="0.25">
      <c r="L34" s="118"/>
      <c r="M34" s="36">
        <v>6.5000000000000002E-2</v>
      </c>
      <c r="N34" s="24">
        <v>43760</v>
      </c>
      <c r="O34" s="16">
        <v>2.0175999999999998</v>
      </c>
      <c r="P34" s="17">
        <f t="shared" si="2"/>
        <v>0.13114399999999998</v>
      </c>
    </row>
    <row r="35" spans="12:16" x14ac:dyDescent="0.25">
      <c r="L35" s="118" t="s">
        <v>143</v>
      </c>
      <c r="M35" s="36">
        <v>6.25E-2</v>
      </c>
      <c r="N35" s="24">
        <v>42540</v>
      </c>
      <c r="O35" s="16">
        <v>1.3664000000000001</v>
      </c>
      <c r="P35" s="17">
        <f t="shared" si="2"/>
        <v>8.5400000000000004E-2</v>
      </c>
    </row>
    <row r="36" spans="12:16" x14ac:dyDescent="0.25">
      <c r="L36" s="118" t="s">
        <v>143</v>
      </c>
      <c r="M36" s="36">
        <v>6.25E-2</v>
      </c>
      <c r="N36" s="24">
        <v>42905</v>
      </c>
      <c r="O36" s="16">
        <v>1.3664000000000001</v>
      </c>
      <c r="P36" s="17">
        <f t="shared" si="2"/>
        <v>8.5400000000000004E-2</v>
      </c>
    </row>
    <row r="37" spans="12:16" x14ac:dyDescent="0.25">
      <c r="L37" s="118" t="s">
        <v>143</v>
      </c>
      <c r="M37" s="36">
        <v>6.25E-2</v>
      </c>
      <c r="N37" s="24">
        <v>43270</v>
      </c>
      <c r="O37" s="16">
        <v>1.3664000000000001</v>
      </c>
      <c r="P37" s="17">
        <f t="shared" si="2"/>
        <v>8.5400000000000004E-2</v>
      </c>
    </row>
    <row r="38" spans="12:16" x14ac:dyDescent="0.25">
      <c r="L38" s="118" t="s">
        <v>143</v>
      </c>
      <c r="M38" s="36">
        <v>6.25E-2</v>
      </c>
      <c r="N38" s="24">
        <v>43635</v>
      </c>
      <c r="O38" s="16">
        <v>1.3664000000000001</v>
      </c>
      <c r="P38" s="17">
        <f t="shared" si="2"/>
        <v>8.5400000000000004E-2</v>
      </c>
    </row>
    <row r="39" spans="12:16" x14ac:dyDescent="0.25">
      <c r="L39" s="118" t="s">
        <v>143</v>
      </c>
      <c r="M39" s="36">
        <v>6.25E-2</v>
      </c>
      <c r="N39" s="24">
        <v>44001</v>
      </c>
      <c r="O39" s="16">
        <v>1.3664000000000001</v>
      </c>
      <c r="P39" s="17">
        <f t="shared" si="2"/>
        <v>8.5400000000000004E-2</v>
      </c>
    </row>
    <row r="40" spans="12:16" x14ac:dyDescent="0.25">
      <c r="L40" s="118" t="s">
        <v>144</v>
      </c>
      <c r="M40" s="36">
        <v>5.8999999999999997E-2</v>
      </c>
      <c r="N40" s="24">
        <v>42299</v>
      </c>
      <c r="O40" s="16">
        <v>1.3071999999999999</v>
      </c>
      <c r="P40" s="17">
        <f t="shared" si="2"/>
        <v>7.7124799999999993E-2</v>
      </c>
    </row>
    <row r="41" spans="12:16" x14ac:dyDescent="0.25">
      <c r="L41" s="118"/>
      <c r="M41" s="36">
        <v>5.8999999999999997E-2</v>
      </c>
      <c r="N41" s="24">
        <v>42665</v>
      </c>
      <c r="O41" s="16">
        <v>1.3071999999999999</v>
      </c>
      <c r="P41" s="17">
        <f t="shared" si="2"/>
        <v>7.7124799999999993E-2</v>
      </c>
    </row>
    <row r="42" spans="12:16" x14ac:dyDescent="0.25">
      <c r="L42" s="118"/>
      <c r="M42" s="36">
        <v>5.8999999999999997E-2</v>
      </c>
      <c r="N42" s="24">
        <v>43030</v>
      </c>
      <c r="O42" s="16">
        <v>1.3071999999999999</v>
      </c>
      <c r="P42" s="17">
        <f t="shared" si="2"/>
        <v>7.7124799999999993E-2</v>
      </c>
    </row>
    <row r="43" spans="12:16" x14ac:dyDescent="0.25">
      <c r="L43" s="118"/>
      <c r="M43" s="36">
        <v>5.8999999999999997E-2</v>
      </c>
      <c r="N43" s="24">
        <v>43395</v>
      </c>
      <c r="O43" s="16">
        <v>1.3071999999999999</v>
      </c>
      <c r="P43" s="17">
        <f t="shared" si="2"/>
        <v>7.7124799999999993E-2</v>
      </c>
    </row>
    <row r="44" spans="12:16" x14ac:dyDescent="0.25">
      <c r="L44" s="118"/>
      <c r="M44" s="36">
        <v>5.8999999999999997E-2</v>
      </c>
      <c r="N44" s="24">
        <v>43760</v>
      </c>
      <c r="O44" s="16">
        <v>1.3071999999999999</v>
      </c>
      <c r="P44" s="17">
        <f t="shared" si="2"/>
        <v>7.7124799999999993E-2</v>
      </c>
    </row>
    <row r="45" spans="12:16" x14ac:dyDescent="0.25">
      <c r="L45" s="118"/>
      <c r="M45" s="36">
        <v>5.8999999999999997E-2</v>
      </c>
      <c r="N45" s="24">
        <v>44126</v>
      </c>
      <c r="O45" s="16">
        <v>1.3071999999999999</v>
      </c>
      <c r="P45" s="17">
        <f t="shared" si="2"/>
        <v>7.7124799999999993E-2</v>
      </c>
    </row>
    <row r="46" spans="12:16" x14ac:dyDescent="0.25">
      <c r="L46" s="118"/>
      <c r="M46" s="36">
        <v>5.8999999999999997E-2</v>
      </c>
      <c r="N46" s="24">
        <v>44491</v>
      </c>
      <c r="O46" s="16">
        <v>1.3071999999999999</v>
      </c>
      <c r="P46" s="17">
        <f t="shared" si="2"/>
        <v>7.7124799999999993E-2</v>
      </c>
    </row>
    <row r="47" spans="12:16" x14ac:dyDescent="0.25">
      <c r="L47" s="118"/>
      <c r="M47" s="36">
        <v>5.8999999999999997E-2</v>
      </c>
      <c r="N47" s="24">
        <v>44856</v>
      </c>
      <c r="O47" s="16">
        <v>1.3071999999999999</v>
      </c>
      <c r="P47" s="17">
        <f t="shared" si="2"/>
        <v>7.7124799999999993E-2</v>
      </c>
    </row>
    <row r="48" spans="12:16" x14ac:dyDescent="0.25">
      <c r="L48" s="118" t="s">
        <v>145</v>
      </c>
      <c r="M48" s="36">
        <v>4.7E-2</v>
      </c>
      <c r="N48" s="24">
        <v>42449</v>
      </c>
      <c r="O48" s="16">
        <v>1.3059000000000001</v>
      </c>
      <c r="P48" s="17">
        <f t="shared" si="2"/>
        <v>6.1377300000000003E-2</v>
      </c>
    </row>
    <row r="49" spans="12:16" x14ac:dyDescent="0.25">
      <c r="L49" s="118"/>
      <c r="M49" s="36">
        <v>4.7E-2</v>
      </c>
      <c r="N49" s="24">
        <v>42814</v>
      </c>
      <c r="O49" s="16">
        <v>1.3059000000000001</v>
      </c>
      <c r="P49" s="17">
        <f t="shared" si="2"/>
        <v>6.1377300000000003E-2</v>
      </c>
    </row>
    <row r="50" spans="12:16" x14ac:dyDescent="0.25">
      <c r="L50" s="118"/>
      <c r="M50" s="36">
        <v>4.7E-2</v>
      </c>
      <c r="N50" s="24">
        <v>43179</v>
      </c>
      <c r="O50" s="16">
        <v>1.3059000000000001</v>
      </c>
      <c r="P50" s="17">
        <f t="shared" si="2"/>
        <v>6.1377300000000003E-2</v>
      </c>
    </row>
    <row r="51" spans="12:16" x14ac:dyDescent="0.25">
      <c r="L51" s="118"/>
      <c r="M51" s="36">
        <v>4.7E-2</v>
      </c>
      <c r="N51" s="24">
        <v>43544</v>
      </c>
      <c r="O51" s="16">
        <v>1.3059000000000001</v>
      </c>
      <c r="P51" s="17">
        <f t="shared" si="2"/>
        <v>6.1377300000000003E-2</v>
      </c>
    </row>
    <row r="52" spans="12:16" x14ac:dyDescent="0.25">
      <c r="L52" s="118"/>
      <c r="M52" s="36">
        <v>4.7E-2</v>
      </c>
      <c r="N52" s="24">
        <v>43910</v>
      </c>
      <c r="O52" s="16">
        <v>1.3059000000000001</v>
      </c>
      <c r="P52" s="17">
        <f t="shared" si="2"/>
        <v>6.1377300000000003E-2</v>
      </c>
    </row>
    <row r="53" spans="12:16" x14ac:dyDescent="0.25">
      <c r="L53" s="118"/>
      <c r="M53" s="36">
        <v>4.7E-2</v>
      </c>
      <c r="N53" s="24">
        <v>44275</v>
      </c>
      <c r="O53" s="16">
        <v>1.3059000000000001</v>
      </c>
      <c r="P53" s="17">
        <f t="shared" si="2"/>
        <v>6.1377300000000003E-2</v>
      </c>
    </row>
    <row r="54" spans="12:16" x14ac:dyDescent="0.25">
      <c r="L54" s="118"/>
      <c r="M54" s="36">
        <v>4.7E-2</v>
      </c>
      <c r="N54" s="24">
        <v>44640</v>
      </c>
      <c r="O54" s="16">
        <v>1.3059000000000001</v>
      </c>
      <c r="P54" s="17">
        <f t="shared" si="2"/>
        <v>6.1377300000000003E-2</v>
      </c>
    </row>
    <row r="55" spans="12:16" x14ac:dyDescent="0.25">
      <c r="L55" s="118"/>
      <c r="M55" s="36">
        <v>4.7E-2</v>
      </c>
      <c r="N55" s="24">
        <v>45005</v>
      </c>
      <c r="O55" s="16">
        <v>1.3059000000000001</v>
      </c>
      <c r="P55" s="17">
        <f t="shared" si="2"/>
        <v>6.1377300000000003E-2</v>
      </c>
    </row>
    <row r="56" spans="12:16" x14ac:dyDescent="0.25">
      <c r="L56" s="118"/>
      <c r="M56" s="36">
        <v>4.7E-2</v>
      </c>
      <c r="N56" s="24">
        <v>45371</v>
      </c>
      <c r="O56" s="16">
        <v>1.3059000000000001</v>
      </c>
      <c r="P56" s="17">
        <f t="shared" si="2"/>
        <v>6.1377300000000003E-2</v>
      </c>
    </row>
    <row r="57" spans="12:16" x14ac:dyDescent="0.25">
      <c r="L57" s="118" t="s">
        <v>146</v>
      </c>
      <c r="M57" s="36" t="s">
        <v>127</v>
      </c>
      <c r="N57" s="24">
        <v>42576</v>
      </c>
      <c r="O57" s="16">
        <v>4.8000000000000001E-2</v>
      </c>
      <c r="P57" s="17">
        <f t="shared" si="2"/>
        <v>0</v>
      </c>
    </row>
    <row r="58" spans="12:16" x14ac:dyDescent="0.25">
      <c r="L58" s="118"/>
      <c r="M58" s="36" t="s">
        <v>127</v>
      </c>
      <c r="N58" s="24">
        <v>42941</v>
      </c>
      <c r="O58" s="16">
        <v>4.8000000000000001E-2</v>
      </c>
      <c r="P58" s="17">
        <f t="shared" si="2"/>
        <v>0</v>
      </c>
    </row>
    <row r="59" spans="12:16" x14ac:dyDescent="0.25">
      <c r="L59" s="118"/>
      <c r="M59" s="36" t="s">
        <v>127</v>
      </c>
      <c r="N59" s="24">
        <v>43306</v>
      </c>
      <c r="O59" s="16">
        <v>4.8000000000000001E-2</v>
      </c>
      <c r="P59" s="17">
        <f t="shared" si="2"/>
        <v>0</v>
      </c>
    </row>
    <row r="60" spans="12:16" x14ac:dyDescent="0.25">
      <c r="L60" s="118"/>
      <c r="M60" s="36" t="s">
        <v>127</v>
      </c>
      <c r="N60" s="24">
        <v>43671</v>
      </c>
      <c r="O60" s="16">
        <v>4.8000000000000001E-2</v>
      </c>
      <c r="P60" s="17">
        <f t="shared" si="2"/>
        <v>0</v>
      </c>
    </row>
    <row r="61" spans="12:16" x14ac:dyDescent="0.25">
      <c r="L61" s="118"/>
      <c r="M61" s="36" t="s">
        <v>127</v>
      </c>
      <c r="N61" s="24">
        <v>44037</v>
      </c>
      <c r="O61" s="16">
        <v>4.8000000000000001E-2</v>
      </c>
      <c r="P61" s="17">
        <f t="shared" si="2"/>
        <v>0</v>
      </c>
    </row>
    <row r="62" spans="12:16" x14ac:dyDescent="0.25">
      <c r="L62" s="118"/>
      <c r="M62" s="36" t="s">
        <v>127</v>
      </c>
      <c r="N62" s="24">
        <v>44402</v>
      </c>
      <c r="O62" s="16">
        <v>4.8000000000000001E-2</v>
      </c>
      <c r="P62" s="17">
        <f t="shared" si="2"/>
        <v>0</v>
      </c>
    </row>
    <row r="63" spans="12:16" x14ac:dyDescent="0.25">
      <c r="L63" s="118"/>
      <c r="M63" s="36" t="s">
        <v>127</v>
      </c>
      <c r="N63" s="24">
        <v>44767</v>
      </c>
      <c r="O63" s="16">
        <v>4.8000000000000001E-2</v>
      </c>
      <c r="P63" s="17">
        <f t="shared" si="2"/>
        <v>0</v>
      </c>
    </row>
    <row r="64" spans="12:16" x14ac:dyDescent="0.25">
      <c r="L64" s="118"/>
      <c r="M64" s="36" t="s">
        <v>127</v>
      </c>
      <c r="N64" s="24">
        <v>45132</v>
      </c>
      <c r="O64" s="16">
        <v>4.8000000000000001E-2</v>
      </c>
      <c r="P64" s="17">
        <f t="shared" si="2"/>
        <v>0</v>
      </c>
    </row>
    <row r="65" spans="12:16" x14ac:dyDescent="0.25">
      <c r="L65" s="118"/>
      <c r="M65" s="36" t="s">
        <v>127</v>
      </c>
      <c r="N65" s="24">
        <v>45498</v>
      </c>
      <c r="O65" s="16">
        <v>4.8000000000000001E-2</v>
      </c>
      <c r="P65" s="17">
        <f t="shared" si="2"/>
        <v>0</v>
      </c>
    </row>
    <row r="66" spans="12:16" x14ac:dyDescent="0.25">
      <c r="L66" s="118"/>
      <c r="M66" s="36" t="s">
        <v>127</v>
      </c>
      <c r="N66" s="24">
        <v>45863</v>
      </c>
      <c r="O66" s="16">
        <v>4.8000000000000001E-2</v>
      </c>
      <c r="P66" s="17">
        <f t="shared" si="2"/>
        <v>0</v>
      </c>
    </row>
    <row r="67" spans="12:16" x14ac:dyDescent="0.25">
      <c r="L67" s="118" t="s">
        <v>147</v>
      </c>
      <c r="M67" s="36">
        <v>5.2999999999999999E-2</v>
      </c>
      <c r="N67" s="24">
        <v>42449</v>
      </c>
      <c r="O67" s="16">
        <v>0.93670000000000009</v>
      </c>
      <c r="P67" s="17">
        <f t="shared" si="2"/>
        <v>4.9645100000000005E-2</v>
      </c>
    </row>
    <row r="68" spans="12:16" x14ac:dyDescent="0.25">
      <c r="L68" s="118"/>
      <c r="M68" s="36">
        <v>5.2999999999999999E-2</v>
      </c>
      <c r="N68" s="24">
        <v>42814</v>
      </c>
      <c r="O68" s="16">
        <v>0.93670000000000009</v>
      </c>
      <c r="P68" s="17">
        <f t="shared" si="2"/>
        <v>4.9645100000000005E-2</v>
      </c>
    </row>
    <row r="69" spans="12:16" x14ac:dyDescent="0.25">
      <c r="L69" s="118"/>
      <c r="M69" s="36">
        <v>5.2999999999999999E-2</v>
      </c>
      <c r="N69" s="24">
        <v>43179</v>
      </c>
      <c r="O69" s="16">
        <v>0.93670000000000009</v>
      </c>
      <c r="P69" s="17">
        <f t="shared" si="2"/>
        <v>4.9645100000000005E-2</v>
      </c>
    </row>
    <row r="70" spans="12:16" x14ac:dyDescent="0.25">
      <c r="L70" s="118"/>
      <c r="M70" s="36">
        <v>5.2999999999999999E-2</v>
      </c>
      <c r="N70" s="24">
        <v>43544</v>
      </c>
      <c r="O70" s="16">
        <v>0.93670000000000009</v>
      </c>
      <c r="P70" s="17">
        <f t="shared" si="2"/>
        <v>4.9645100000000005E-2</v>
      </c>
    </row>
    <row r="71" spans="12:16" x14ac:dyDescent="0.25">
      <c r="L71" s="118"/>
      <c r="M71" s="36">
        <v>5.2999999999999999E-2</v>
      </c>
      <c r="N71" s="24">
        <v>43910</v>
      </c>
      <c r="O71" s="16">
        <v>0.93670000000000009</v>
      </c>
      <c r="P71" s="17">
        <f t="shared" si="2"/>
        <v>4.9645100000000005E-2</v>
      </c>
    </row>
    <row r="72" spans="12:16" x14ac:dyDescent="0.25">
      <c r="L72" s="118"/>
      <c r="M72" s="36">
        <v>5.2999999999999999E-2</v>
      </c>
      <c r="N72" s="24">
        <v>44275</v>
      </c>
      <c r="O72" s="16">
        <v>0.93670000000000009</v>
      </c>
      <c r="P72" s="17">
        <f t="shared" ref="P72:P115" si="3">IFERROR(O72*M72,0)</f>
        <v>4.9645100000000005E-2</v>
      </c>
    </row>
    <row r="73" spans="12:16" x14ac:dyDescent="0.25">
      <c r="L73" s="118"/>
      <c r="M73" s="36">
        <v>5.2999999999999999E-2</v>
      </c>
      <c r="N73" s="24">
        <v>44640</v>
      </c>
      <c r="O73" s="16">
        <v>0.93670000000000009</v>
      </c>
      <c r="P73" s="17">
        <f t="shared" si="3"/>
        <v>4.9645100000000005E-2</v>
      </c>
    </row>
    <row r="74" spans="12:16" x14ac:dyDescent="0.25">
      <c r="L74" s="118"/>
      <c r="M74" s="36">
        <v>5.2999999999999999E-2</v>
      </c>
      <c r="N74" s="24">
        <v>45005</v>
      </c>
      <c r="O74" s="16">
        <v>0.93670000000000009</v>
      </c>
      <c r="P74" s="17">
        <f t="shared" si="3"/>
        <v>4.9645100000000005E-2</v>
      </c>
    </row>
    <row r="75" spans="12:16" x14ac:dyDescent="0.25">
      <c r="L75" s="118"/>
      <c r="M75" s="36">
        <v>5.2999999999999999E-2</v>
      </c>
      <c r="N75" s="24">
        <v>45371</v>
      </c>
      <c r="O75" s="16">
        <v>0.93670000000000009</v>
      </c>
      <c r="P75" s="17">
        <f t="shared" si="3"/>
        <v>4.9645100000000005E-2</v>
      </c>
    </row>
    <row r="76" spans="12:16" x14ac:dyDescent="0.25">
      <c r="L76" s="118"/>
      <c r="M76" s="36">
        <v>5.2999999999999999E-2</v>
      </c>
      <c r="N76" s="24">
        <v>45736</v>
      </c>
      <c r="O76" s="16">
        <v>0.93670000000000009</v>
      </c>
      <c r="P76" s="17">
        <f t="shared" si="3"/>
        <v>4.9645100000000005E-2</v>
      </c>
    </row>
    <row r="77" spans="12:16" x14ac:dyDescent="0.25">
      <c r="L77" s="118"/>
      <c r="M77" s="36">
        <v>5.2999999999999999E-2</v>
      </c>
      <c r="N77" s="24">
        <v>46101</v>
      </c>
      <c r="O77" s="16">
        <v>0.93670000000000009</v>
      </c>
      <c r="P77" s="17">
        <f t="shared" si="3"/>
        <v>4.9645100000000005E-2</v>
      </c>
    </row>
    <row r="78" spans="12:16" x14ac:dyDescent="0.25">
      <c r="L78" s="118" t="s">
        <v>148</v>
      </c>
      <c r="M78" s="36" t="s">
        <v>127</v>
      </c>
      <c r="N78" s="24">
        <v>42576</v>
      </c>
      <c r="O78" s="16">
        <v>8.5000000000000006E-2</v>
      </c>
      <c r="P78" s="17">
        <f t="shared" si="3"/>
        <v>0</v>
      </c>
    </row>
    <row r="79" spans="12:16" x14ac:dyDescent="0.25">
      <c r="L79" s="118"/>
      <c r="M79" s="36" t="s">
        <v>127</v>
      </c>
      <c r="N79" s="24">
        <v>42941</v>
      </c>
      <c r="O79" s="16">
        <v>8.5000000000000006E-2</v>
      </c>
      <c r="P79" s="17">
        <f t="shared" si="3"/>
        <v>0</v>
      </c>
    </row>
    <row r="80" spans="12:16" x14ac:dyDescent="0.25">
      <c r="L80" s="118"/>
      <c r="M80" s="36" t="s">
        <v>127</v>
      </c>
      <c r="N80" s="24">
        <v>43306</v>
      </c>
      <c r="O80" s="16">
        <v>8.5000000000000006E-2</v>
      </c>
      <c r="P80" s="17">
        <f t="shared" si="3"/>
        <v>0</v>
      </c>
    </row>
    <row r="81" spans="12:16" x14ac:dyDescent="0.25">
      <c r="L81" s="118"/>
      <c r="M81" s="36" t="s">
        <v>127</v>
      </c>
      <c r="N81" s="24">
        <v>43671</v>
      </c>
      <c r="O81" s="16">
        <v>8.5000000000000006E-2</v>
      </c>
      <c r="P81" s="17">
        <f t="shared" si="3"/>
        <v>0</v>
      </c>
    </row>
    <row r="82" spans="12:16" x14ac:dyDescent="0.25">
      <c r="L82" s="118"/>
      <c r="M82" s="36" t="s">
        <v>127</v>
      </c>
      <c r="N82" s="24">
        <v>44037</v>
      </c>
      <c r="O82" s="16">
        <v>8.5000000000000006E-2</v>
      </c>
      <c r="P82" s="17">
        <f t="shared" si="3"/>
        <v>0</v>
      </c>
    </row>
    <row r="83" spans="12:16" x14ac:dyDescent="0.25">
      <c r="L83" s="118"/>
      <c r="M83" s="36" t="s">
        <v>127</v>
      </c>
      <c r="N83" s="24">
        <v>44402</v>
      </c>
      <c r="O83" s="16">
        <v>8.5000000000000006E-2</v>
      </c>
      <c r="P83" s="17">
        <f t="shared" si="3"/>
        <v>0</v>
      </c>
    </row>
    <row r="84" spans="12:16" x14ac:dyDescent="0.25">
      <c r="L84" s="118"/>
      <c r="M84" s="36" t="s">
        <v>127</v>
      </c>
      <c r="N84" s="24">
        <v>44767</v>
      </c>
      <c r="O84" s="16">
        <v>8.5000000000000006E-2</v>
      </c>
      <c r="P84" s="17">
        <f t="shared" si="3"/>
        <v>0</v>
      </c>
    </row>
    <row r="85" spans="12:16" x14ac:dyDescent="0.25">
      <c r="L85" s="118"/>
      <c r="M85" s="36" t="s">
        <v>127</v>
      </c>
      <c r="N85" s="24">
        <v>45132</v>
      </c>
      <c r="O85" s="16">
        <v>8.5000000000000006E-2</v>
      </c>
      <c r="P85" s="17">
        <f t="shared" si="3"/>
        <v>0</v>
      </c>
    </row>
    <row r="86" spans="12:16" x14ac:dyDescent="0.25">
      <c r="L86" s="118"/>
      <c r="M86" s="36" t="s">
        <v>127</v>
      </c>
      <c r="N86" s="24">
        <v>45498</v>
      </c>
      <c r="O86" s="16">
        <v>8.5000000000000006E-2</v>
      </c>
      <c r="P86" s="17">
        <f t="shared" si="3"/>
        <v>0</v>
      </c>
    </row>
    <row r="87" spans="12:16" x14ac:dyDescent="0.25">
      <c r="L87" s="118"/>
      <c r="M87" s="36" t="s">
        <v>127</v>
      </c>
      <c r="N87" s="24">
        <v>45863</v>
      </c>
      <c r="O87" s="16">
        <v>8.5000000000000006E-2</v>
      </c>
      <c r="P87" s="17">
        <f t="shared" si="3"/>
        <v>0</v>
      </c>
    </row>
    <row r="88" spans="12:16" x14ac:dyDescent="0.25">
      <c r="L88" s="118"/>
      <c r="M88" s="36" t="s">
        <v>127</v>
      </c>
      <c r="N88" s="24">
        <v>46228</v>
      </c>
      <c r="O88" s="16">
        <v>8.5000000000000006E-2</v>
      </c>
      <c r="P88" s="17">
        <f t="shared" si="3"/>
        <v>0</v>
      </c>
    </row>
    <row r="89" spans="12:16" x14ac:dyDescent="0.25">
      <c r="L89" s="118"/>
      <c r="M89" s="36" t="s">
        <v>127</v>
      </c>
      <c r="N89" s="24">
        <v>46593</v>
      </c>
      <c r="O89" s="16">
        <v>8.5000000000000006E-2</v>
      </c>
      <c r="P89" s="17">
        <f t="shared" si="3"/>
        <v>0</v>
      </c>
    </row>
    <row r="90" spans="12:16" x14ac:dyDescent="0.25">
      <c r="L90" s="118"/>
      <c r="M90" s="36" t="s">
        <v>127</v>
      </c>
      <c r="N90" s="24">
        <v>46959</v>
      </c>
      <c r="O90" s="16">
        <v>8.5000000000000006E-2</v>
      </c>
      <c r="P90" s="17">
        <f t="shared" si="3"/>
        <v>0</v>
      </c>
    </row>
    <row r="91" spans="12:16" x14ac:dyDescent="0.25">
      <c r="L91" s="118"/>
      <c r="M91" s="36" t="s">
        <v>127</v>
      </c>
      <c r="N91" s="24">
        <v>47324</v>
      </c>
      <c r="O91" s="16">
        <v>8.5000000000000006E-2</v>
      </c>
      <c r="P91" s="17">
        <f t="shared" si="3"/>
        <v>0</v>
      </c>
    </row>
    <row r="92" spans="12:16" x14ac:dyDescent="0.25">
      <c r="L92" s="118"/>
      <c r="M92" s="36" t="s">
        <v>127</v>
      </c>
      <c r="N92" s="24">
        <v>47689</v>
      </c>
      <c r="O92" s="16">
        <v>8.5000000000000006E-2</v>
      </c>
      <c r="P92" s="17">
        <f t="shared" si="3"/>
        <v>0</v>
      </c>
    </row>
    <row r="93" spans="12:16" x14ac:dyDescent="0.25">
      <c r="L93" s="118" t="s">
        <v>149</v>
      </c>
      <c r="M93" s="36">
        <v>4.4999999999999998E-2</v>
      </c>
      <c r="N93" s="24">
        <v>42267</v>
      </c>
      <c r="O93" s="16">
        <v>0.1328</v>
      </c>
      <c r="P93" s="17">
        <f t="shared" si="3"/>
        <v>5.9759999999999995E-3</v>
      </c>
    </row>
    <row r="94" spans="12:16" x14ac:dyDescent="0.25">
      <c r="L94" s="118"/>
      <c r="M94" s="36">
        <v>4.4999999999999998E-2</v>
      </c>
      <c r="N94" s="24">
        <v>42633</v>
      </c>
      <c r="O94" s="16">
        <v>0.1328</v>
      </c>
      <c r="P94" s="17">
        <f>IFERROR(O94*M94,0)</f>
        <v>5.9759999999999995E-3</v>
      </c>
    </row>
    <row r="95" spans="12:16" x14ac:dyDescent="0.25">
      <c r="L95" s="118"/>
      <c r="M95" s="36">
        <v>4.4999999999999998E-2</v>
      </c>
      <c r="N95" s="24">
        <v>42998</v>
      </c>
      <c r="O95" s="16">
        <v>0.1328</v>
      </c>
      <c r="P95" s="17">
        <f t="shared" si="3"/>
        <v>5.9759999999999995E-3</v>
      </c>
    </row>
    <row r="96" spans="12:16" x14ac:dyDescent="0.25">
      <c r="L96" s="118"/>
      <c r="M96" s="36">
        <v>4.4999999999999998E-2</v>
      </c>
      <c r="N96" s="24">
        <v>43363</v>
      </c>
      <c r="O96" s="16">
        <v>0.1328</v>
      </c>
      <c r="P96" s="17">
        <f t="shared" si="3"/>
        <v>5.9759999999999995E-3</v>
      </c>
    </row>
    <row r="97" spans="12:16" x14ac:dyDescent="0.25">
      <c r="L97" s="118"/>
      <c r="M97" s="36">
        <v>4.4999999999999998E-2</v>
      </c>
      <c r="N97" s="24">
        <v>43728</v>
      </c>
      <c r="O97" s="16">
        <v>0.1328</v>
      </c>
      <c r="P97" s="17">
        <f t="shared" si="3"/>
        <v>5.9759999999999995E-3</v>
      </c>
    </row>
    <row r="98" spans="12:16" x14ac:dyDescent="0.25">
      <c r="L98" s="118"/>
      <c r="M98" s="36">
        <v>4.4999999999999998E-2</v>
      </c>
      <c r="N98" s="24">
        <v>44094</v>
      </c>
      <c r="O98" s="16">
        <v>0.1328</v>
      </c>
      <c r="P98" s="17">
        <f t="shared" si="3"/>
        <v>5.9759999999999995E-3</v>
      </c>
    </row>
    <row r="99" spans="12:16" x14ac:dyDescent="0.25">
      <c r="L99" s="118"/>
      <c r="M99" s="36">
        <v>4.4999999999999998E-2</v>
      </c>
      <c r="N99" s="24">
        <v>44459</v>
      </c>
      <c r="O99" s="16">
        <v>0.1328</v>
      </c>
      <c r="P99" s="17">
        <f t="shared" si="3"/>
        <v>5.9759999999999995E-3</v>
      </c>
    </row>
    <row r="100" spans="12:16" x14ac:dyDescent="0.25">
      <c r="L100" s="118"/>
      <c r="M100" s="36">
        <v>4.4999999999999998E-2</v>
      </c>
      <c r="N100" s="24">
        <v>44824</v>
      </c>
      <c r="O100" s="16">
        <v>0.1328</v>
      </c>
      <c r="P100" s="17">
        <f t="shared" si="3"/>
        <v>5.9759999999999995E-3</v>
      </c>
    </row>
    <row r="101" spans="12:16" x14ac:dyDescent="0.25">
      <c r="L101" s="118"/>
      <c r="M101" s="36">
        <v>4.4999999999999998E-2</v>
      </c>
      <c r="N101" s="24">
        <v>45189</v>
      </c>
      <c r="O101" s="16">
        <v>0.1328</v>
      </c>
      <c r="P101" s="17">
        <f t="shared" si="3"/>
        <v>5.9759999999999995E-3</v>
      </c>
    </row>
    <row r="102" spans="12:16" x14ac:dyDescent="0.25">
      <c r="L102" s="118"/>
      <c r="M102" s="36">
        <v>4.4999999999999998E-2</v>
      </c>
      <c r="N102" s="24">
        <v>45555</v>
      </c>
      <c r="O102" s="16">
        <v>0.1328</v>
      </c>
      <c r="P102" s="17">
        <f t="shared" si="3"/>
        <v>5.9759999999999995E-3</v>
      </c>
    </row>
    <row r="103" spans="12:16" x14ac:dyDescent="0.25">
      <c r="L103" s="118"/>
      <c r="M103" s="36">
        <v>4.4999999999999998E-2</v>
      </c>
      <c r="N103" s="24">
        <v>45920</v>
      </c>
      <c r="O103" s="16">
        <v>0.1328</v>
      </c>
      <c r="P103" s="17">
        <f t="shared" si="3"/>
        <v>5.9759999999999995E-3</v>
      </c>
    </row>
    <row r="104" spans="12:16" x14ac:dyDescent="0.25">
      <c r="L104" s="118"/>
      <c r="M104" s="36">
        <v>4.4999999999999998E-2</v>
      </c>
      <c r="N104" s="24">
        <v>46285</v>
      </c>
      <c r="O104" s="16">
        <v>0.1328</v>
      </c>
      <c r="P104" s="17">
        <f t="shared" si="3"/>
        <v>5.9759999999999995E-3</v>
      </c>
    </row>
    <row r="105" spans="12:16" x14ac:dyDescent="0.25">
      <c r="L105" s="118"/>
      <c r="M105" s="36">
        <v>4.4999999999999998E-2</v>
      </c>
      <c r="N105" s="24">
        <v>46650</v>
      </c>
      <c r="O105" s="16">
        <v>0.1328</v>
      </c>
      <c r="P105" s="17">
        <f t="shared" si="3"/>
        <v>5.9759999999999995E-3</v>
      </c>
    </row>
    <row r="106" spans="12:16" x14ac:dyDescent="0.25">
      <c r="L106" s="118"/>
      <c r="M106" s="36">
        <v>4.4999999999999998E-2</v>
      </c>
      <c r="N106" s="24">
        <v>47016</v>
      </c>
      <c r="O106" s="16">
        <v>0.1328</v>
      </c>
      <c r="P106" s="17">
        <f t="shared" si="3"/>
        <v>5.9759999999999995E-3</v>
      </c>
    </row>
    <row r="107" spans="12:16" x14ac:dyDescent="0.25">
      <c r="L107" s="118"/>
      <c r="M107" s="36">
        <v>4.4999999999999998E-2</v>
      </c>
      <c r="N107" s="24">
        <v>47381</v>
      </c>
      <c r="O107" s="16">
        <v>0.1328</v>
      </c>
      <c r="P107" s="17">
        <f t="shared" si="3"/>
        <v>5.9759999999999995E-3</v>
      </c>
    </row>
    <row r="108" spans="12:16" x14ac:dyDescent="0.25">
      <c r="L108" s="118"/>
      <c r="M108" s="36">
        <v>4.4999999999999998E-2</v>
      </c>
      <c r="N108" s="24">
        <v>47746</v>
      </c>
      <c r="O108" s="16">
        <v>0.1328</v>
      </c>
      <c r="P108" s="17">
        <f t="shared" si="3"/>
        <v>5.9759999999999995E-3</v>
      </c>
    </row>
    <row r="109" spans="12:16" x14ac:dyDescent="0.25">
      <c r="L109" s="118"/>
      <c r="M109" s="36">
        <v>4.4999999999999998E-2</v>
      </c>
      <c r="N109" s="24">
        <v>48111</v>
      </c>
      <c r="O109" s="16">
        <v>0.1328</v>
      </c>
      <c r="P109" s="17">
        <f t="shared" si="3"/>
        <v>5.9759999999999995E-3</v>
      </c>
    </row>
    <row r="110" spans="12:16" x14ac:dyDescent="0.25">
      <c r="L110" s="118"/>
      <c r="M110" s="36">
        <v>4.4999999999999998E-2</v>
      </c>
      <c r="N110" s="24">
        <v>48477</v>
      </c>
      <c r="O110" s="16">
        <v>0.1328</v>
      </c>
      <c r="P110" s="17">
        <f t="shared" si="3"/>
        <v>5.9759999999999995E-3</v>
      </c>
    </row>
    <row r="111" spans="12:16" x14ac:dyDescent="0.25">
      <c r="L111" s="118"/>
      <c r="M111" s="36">
        <v>4.4999999999999998E-2</v>
      </c>
      <c r="N111" s="24">
        <v>48842</v>
      </c>
      <c r="O111" s="16">
        <v>0.1328</v>
      </c>
      <c r="P111" s="17">
        <f t="shared" si="3"/>
        <v>5.9759999999999995E-3</v>
      </c>
    </row>
    <row r="112" spans="12:16" x14ac:dyDescent="0.25">
      <c r="L112" s="118"/>
      <c r="M112" s="36">
        <v>4.4999999999999998E-2</v>
      </c>
      <c r="N112" s="24">
        <v>49207</v>
      </c>
      <c r="O112" s="16">
        <v>0.1328</v>
      </c>
      <c r="P112" s="17">
        <f t="shared" si="3"/>
        <v>5.9759999999999995E-3</v>
      </c>
    </row>
    <row r="113" spans="12:16" x14ac:dyDescent="0.25">
      <c r="L113" s="118"/>
      <c r="M113" s="36">
        <v>4.4999999999999998E-2</v>
      </c>
      <c r="N113" s="24">
        <v>49572</v>
      </c>
      <c r="O113" s="16">
        <v>0.1328</v>
      </c>
      <c r="P113" s="17">
        <f t="shared" si="3"/>
        <v>5.9759999999999995E-3</v>
      </c>
    </row>
    <row r="114" spans="12:16" x14ac:dyDescent="0.25">
      <c r="L114" s="118"/>
      <c r="M114" s="36">
        <v>4.4999999999999998E-2</v>
      </c>
      <c r="N114" s="24">
        <v>49938</v>
      </c>
      <c r="O114" s="16">
        <v>0.1328</v>
      </c>
      <c r="P114" s="17">
        <f t="shared" si="3"/>
        <v>5.9759999999999995E-3</v>
      </c>
    </row>
    <row r="115" spans="12:16" x14ac:dyDescent="0.25">
      <c r="L115" s="118"/>
      <c r="M115" s="36">
        <v>4.4999999999999998E-2</v>
      </c>
      <c r="N115" s="24">
        <v>50303</v>
      </c>
      <c r="O115" s="16">
        <v>0.1328</v>
      </c>
      <c r="P115" s="17">
        <f t="shared" si="3"/>
        <v>5.9759999999999995E-3</v>
      </c>
    </row>
    <row r="117" spans="12:16" x14ac:dyDescent="0.25">
      <c r="P117" s="17">
        <f>SUM(P7:P115)</f>
        <v>4.8659599000000133</v>
      </c>
    </row>
  </sheetData>
  <mergeCells count="18">
    <mergeCell ref="L93:L115"/>
    <mergeCell ref="L57:L66"/>
    <mergeCell ref="L67:L77"/>
    <mergeCell ref="L78:L92"/>
    <mergeCell ref="L40:L47"/>
    <mergeCell ref="L48:L56"/>
    <mergeCell ref="L26:L29"/>
    <mergeCell ref="L30:L34"/>
    <mergeCell ref="L35:L39"/>
    <mergeCell ref="L16:L18"/>
    <mergeCell ref="L19:L21"/>
    <mergeCell ref="L22:L25"/>
    <mergeCell ref="L10:L11"/>
    <mergeCell ref="L12:L13"/>
    <mergeCell ref="L14:L15"/>
    <mergeCell ref="B5:I5"/>
    <mergeCell ref="B2:I3"/>
    <mergeCell ref="L5:P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8"/>
  <sheetViews>
    <sheetView workbookViewId="0">
      <selection activeCell="H146" sqref="H146"/>
    </sheetView>
  </sheetViews>
  <sheetFormatPr defaultColWidth="9.140625" defaultRowHeight="15" x14ac:dyDescent="0.25"/>
  <cols>
    <col min="2" max="2" width="36.28515625" bestFit="1" customWidth="1"/>
    <col min="3" max="3" width="45.140625" bestFit="1" customWidth="1"/>
    <col min="4" max="4" width="17.28515625" bestFit="1" customWidth="1"/>
    <col min="5" max="5" width="16.28515625" bestFit="1" customWidth="1"/>
    <col min="6" max="6" width="16.42578125" bestFit="1" customWidth="1"/>
    <col min="7" max="7" width="11.7109375" bestFit="1" customWidth="1"/>
    <col min="8" max="8" width="13" customWidth="1"/>
  </cols>
  <sheetData>
    <row r="1" spans="2:8" ht="15.75" thickBot="1" x14ac:dyDescent="0.3"/>
    <row r="2" spans="2:8" x14ac:dyDescent="0.25">
      <c r="B2" s="119" t="s">
        <v>59</v>
      </c>
      <c r="C2" s="120"/>
      <c r="D2" s="120"/>
      <c r="E2" s="120"/>
      <c r="F2" s="121"/>
    </row>
    <row r="3" spans="2:8" ht="15.75" thickBot="1" x14ac:dyDescent="0.3">
      <c r="B3" s="122"/>
      <c r="C3" s="123"/>
      <c r="D3" s="123"/>
      <c r="E3" s="123"/>
      <c r="F3" s="124"/>
    </row>
    <row r="6" spans="2:8" x14ac:dyDescent="0.25">
      <c r="B6" t="s">
        <v>39</v>
      </c>
      <c r="G6" t="s">
        <v>58</v>
      </c>
      <c r="H6">
        <v>0.78260799999999997</v>
      </c>
    </row>
    <row r="7" spans="2:8" x14ac:dyDescent="0.25">
      <c r="B7" t="s">
        <v>40</v>
      </c>
    </row>
    <row r="8" spans="2:8" x14ac:dyDescent="0.25">
      <c r="B8" t="s">
        <v>41</v>
      </c>
    </row>
    <row r="10" spans="2:8" x14ac:dyDescent="0.25">
      <c r="B10" s="30" t="s">
        <v>42</v>
      </c>
      <c r="C10" s="30" t="s">
        <v>43</v>
      </c>
      <c r="D10" s="30" t="s">
        <v>44</v>
      </c>
      <c r="E10" s="30" t="s">
        <v>177</v>
      </c>
      <c r="F10" s="30" t="s">
        <v>68</v>
      </c>
    </row>
    <row r="11" spans="2:8" x14ac:dyDescent="0.25">
      <c r="B11" t="s">
        <v>46</v>
      </c>
      <c r="C11" s="2">
        <v>42217</v>
      </c>
      <c r="D11" s="5">
        <v>86894</v>
      </c>
      <c r="E11" s="17">
        <f>D11/1000000000</f>
        <v>8.6893999999999998E-5</v>
      </c>
      <c r="F11">
        <f>E11/$H$6</f>
        <v>1.110313209167297E-4</v>
      </c>
    </row>
    <row r="12" spans="2:8" x14ac:dyDescent="0.25">
      <c r="B12" t="s">
        <v>47</v>
      </c>
      <c r="C12" s="2">
        <v>42217</v>
      </c>
      <c r="D12" s="5">
        <v>147118093</v>
      </c>
      <c r="E12" s="17">
        <f t="shared" ref="E12:E75" si="0">D12/1000000000</f>
        <v>0.14711809300000001</v>
      </c>
      <c r="F12">
        <f t="shared" ref="F12:F42" si="1">E12/$H$6</f>
        <v>0.18798439704168626</v>
      </c>
    </row>
    <row r="13" spans="2:8" x14ac:dyDescent="0.25">
      <c r="B13" t="s">
        <v>45</v>
      </c>
      <c r="C13" s="2">
        <v>42251</v>
      </c>
      <c r="D13" s="5">
        <v>240300000</v>
      </c>
      <c r="E13" s="17">
        <f t="shared" si="0"/>
        <v>0.24030000000000001</v>
      </c>
      <c r="F13">
        <f t="shared" si="1"/>
        <v>0.30705027293357595</v>
      </c>
    </row>
    <row r="14" spans="2:8" x14ac:dyDescent="0.25">
      <c r="B14" t="s">
        <v>45</v>
      </c>
      <c r="C14" s="2">
        <v>42261</v>
      </c>
      <c r="D14" s="5">
        <v>270337500</v>
      </c>
      <c r="E14" s="17">
        <f t="shared" si="0"/>
        <v>0.27033750000000001</v>
      </c>
      <c r="F14">
        <f t="shared" si="1"/>
        <v>0.34543155705027295</v>
      </c>
    </row>
    <row r="15" spans="2:8" x14ac:dyDescent="0.25">
      <c r="B15" t="s">
        <v>45</v>
      </c>
      <c r="C15" s="2">
        <v>42263</v>
      </c>
      <c r="D15" s="5">
        <v>450562500</v>
      </c>
      <c r="E15" s="17">
        <f t="shared" si="0"/>
        <v>0.45056249999999998</v>
      </c>
      <c r="F15">
        <f t="shared" si="1"/>
        <v>0.57571926175045485</v>
      </c>
    </row>
    <row r="16" spans="2:8" x14ac:dyDescent="0.25">
      <c r="B16" t="s">
        <v>45</v>
      </c>
      <c r="C16" s="2">
        <v>42268</v>
      </c>
      <c r="D16" s="5">
        <v>270337500</v>
      </c>
      <c r="E16" s="17">
        <f t="shared" si="0"/>
        <v>0.27033750000000001</v>
      </c>
      <c r="F16">
        <f t="shared" si="1"/>
        <v>0.34543155705027295</v>
      </c>
    </row>
    <row r="17" spans="2:6" x14ac:dyDescent="0.25">
      <c r="B17" t="s">
        <v>45</v>
      </c>
      <c r="C17" s="2">
        <v>42290</v>
      </c>
      <c r="D17" s="5">
        <v>360450000</v>
      </c>
      <c r="E17" s="17">
        <f t="shared" si="0"/>
        <v>0.36044999999999999</v>
      </c>
      <c r="F17">
        <f t="shared" si="1"/>
        <v>0.4605754094003639</v>
      </c>
    </row>
    <row r="18" spans="2:6" x14ac:dyDescent="0.25">
      <c r="B18" t="s">
        <v>47</v>
      </c>
      <c r="C18" s="2">
        <v>42309</v>
      </c>
      <c r="D18" s="5">
        <v>136189440</v>
      </c>
      <c r="E18" s="17">
        <f t="shared" si="0"/>
        <v>0.13618943999999999</v>
      </c>
      <c r="F18">
        <f t="shared" si="1"/>
        <v>0.17401999468443971</v>
      </c>
    </row>
    <row r="19" spans="2:6" x14ac:dyDescent="0.25">
      <c r="B19" t="s">
        <v>46</v>
      </c>
      <c r="C19" s="2">
        <v>42309</v>
      </c>
      <c r="D19" s="5">
        <v>94788</v>
      </c>
      <c r="E19" s="17">
        <f t="shared" si="0"/>
        <v>9.4788000000000001E-5</v>
      </c>
      <c r="F19">
        <f t="shared" si="1"/>
        <v>1.2111810766054015E-4</v>
      </c>
    </row>
    <row r="20" spans="2:6" x14ac:dyDescent="0.25">
      <c r="B20" t="s">
        <v>45</v>
      </c>
      <c r="C20" s="2">
        <v>42345</v>
      </c>
      <c r="D20" s="5">
        <v>240300000</v>
      </c>
      <c r="E20" s="17">
        <f t="shared" si="0"/>
        <v>0.24030000000000001</v>
      </c>
      <c r="F20">
        <f t="shared" si="1"/>
        <v>0.30705027293357595</v>
      </c>
    </row>
    <row r="21" spans="2:6" x14ac:dyDescent="0.25">
      <c r="B21" t="s">
        <v>45</v>
      </c>
      <c r="C21" s="2">
        <v>42354</v>
      </c>
      <c r="D21" s="5">
        <v>450562500</v>
      </c>
      <c r="E21" s="17">
        <f t="shared" si="0"/>
        <v>0.45056249999999998</v>
      </c>
      <c r="F21">
        <f t="shared" si="1"/>
        <v>0.57571926175045485</v>
      </c>
    </row>
    <row r="22" spans="2:6" x14ac:dyDescent="0.25">
      <c r="B22" t="s">
        <v>45</v>
      </c>
      <c r="C22" s="2">
        <v>42359</v>
      </c>
      <c r="D22" s="5">
        <v>270337500</v>
      </c>
      <c r="E22" s="17">
        <f t="shared" si="0"/>
        <v>0.27033750000000001</v>
      </c>
      <c r="F22">
        <f t="shared" si="1"/>
        <v>0.34543155705027295</v>
      </c>
    </row>
    <row r="23" spans="2:6" x14ac:dyDescent="0.25">
      <c r="B23" t="s">
        <v>45</v>
      </c>
      <c r="C23" s="2">
        <v>42382</v>
      </c>
      <c r="D23" s="5">
        <v>360450000</v>
      </c>
      <c r="E23" s="17">
        <f t="shared" si="0"/>
        <v>0.36044999999999999</v>
      </c>
      <c r="F23">
        <f t="shared" si="1"/>
        <v>0.4605754094003639</v>
      </c>
    </row>
    <row r="24" spans="2:6" x14ac:dyDescent="0.25">
      <c r="B24" t="s">
        <v>46</v>
      </c>
      <c r="C24" s="2">
        <v>42401</v>
      </c>
      <c r="D24" s="5">
        <v>94700</v>
      </c>
      <c r="E24" s="17">
        <f t="shared" si="0"/>
        <v>9.4699999999999998E-5</v>
      </c>
      <c r="F24">
        <f t="shared" si="1"/>
        <v>1.21005663116145E-4</v>
      </c>
    </row>
    <row r="25" spans="2:6" x14ac:dyDescent="0.25">
      <c r="B25" t="s">
        <v>47</v>
      </c>
      <c r="C25" s="2">
        <v>42401</v>
      </c>
      <c r="D25" s="5">
        <v>121245231</v>
      </c>
      <c r="E25" s="17">
        <f t="shared" si="0"/>
        <v>0.12124523099999999</v>
      </c>
      <c r="F25">
        <f t="shared" si="1"/>
        <v>0.15492459954408849</v>
      </c>
    </row>
    <row r="26" spans="2:6" x14ac:dyDescent="0.25">
      <c r="B26" t="s">
        <v>45</v>
      </c>
      <c r="C26" s="2">
        <v>42436</v>
      </c>
      <c r="D26" s="5">
        <v>240300000</v>
      </c>
      <c r="E26" s="17">
        <f t="shared" si="0"/>
        <v>0.24030000000000001</v>
      </c>
      <c r="F26">
        <f t="shared" si="1"/>
        <v>0.30705027293357595</v>
      </c>
    </row>
    <row r="27" spans="2:6" x14ac:dyDescent="0.25">
      <c r="B27" t="s">
        <v>45</v>
      </c>
      <c r="C27" s="2">
        <v>42445</v>
      </c>
      <c r="D27" s="5">
        <v>450562500</v>
      </c>
      <c r="E27" s="17">
        <f t="shared" si="0"/>
        <v>0.45056249999999998</v>
      </c>
      <c r="F27">
        <f t="shared" si="1"/>
        <v>0.57571926175045485</v>
      </c>
    </row>
    <row r="28" spans="2:6" x14ac:dyDescent="0.25">
      <c r="B28" t="s">
        <v>45</v>
      </c>
      <c r="C28" s="2">
        <v>42473</v>
      </c>
      <c r="D28" s="5">
        <v>360450000</v>
      </c>
      <c r="E28" s="17">
        <f t="shared" si="0"/>
        <v>0.36044999999999999</v>
      </c>
      <c r="F28">
        <f t="shared" si="1"/>
        <v>0.4605754094003639</v>
      </c>
    </row>
    <row r="29" spans="2:6" x14ac:dyDescent="0.25">
      <c r="B29" t="s">
        <v>48</v>
      </c>
      <c r="C29" s="2">
        <v>42490</v>
      </c>
      <c r="D29" s="5">
        <v>13351</v>
      </c>
      <c r="E29" s="17">
        <f t="shared" si="0"/>
        <v>1.3351E-5</v>
      </c>
      <c r="F29">
        <f t="shared" si="1"/>
        <v>1.7059626275223356E-5</v>
      </c>
    </row>
    <row r="30" spans="2:6" x14ac:dyDescent="0.25">
      <c r="B30" t="s">
        <v>47</v>
      </c>
      <c r="C30" s="2">
        <v>42491</v>
      </c>
      <c r="D30" s="5">
        <v>106472123</v>
      </c>
      <c r="E30" s="17">
        <f t="shared" si="0"/>
        <v>0.106472123</v>
      </c>
      <c r="F30">
        <f t="shared" si="1"/>
        <v>0.13604783365362993</v>
      </c>
    </row>
    <row r="31" spans="2:6" x14ac:dyDescent="0.25">
      <c r="B31" t="s">
        <v>46</v>
      </c>
      <c r="C31" s="2">
        <v>42491</v>
      </c>
      <c r="D31" s="5">
        <v>92474</v>
      </c>
      <c r="E31" s="17">
        <f t="shared" si="0"/>
        <v>9.2473999999999996E-5</v>
      </c>
      <c r="F31">
        <f t="shared" si="1"/>
        <v>1.1816132725451312E-4</v>
      </c>
    </row>
    <row r="32" spans="2:6" x14ac:dyDescent="0.25">
      <c r="B32" t="s">
        <v>45</v>
      </c>
      <c r="C32" s="2">
        <v>42528</v>
      </c>
      <c r="D32" s="5">
        <v>240300000</v>
      </c>
      <c r="E32" s="17">
        <f t="shared" si="0"/>
        <v>0.24030000000000001</v>
      </c>
      <c r="F32">
        <f t="shared" si="1"/>
        <v>0.30705027293357595</v>
      </c>
    </row>
    <row r="33" spans="2:6" x14ac:dyDescent="0.25">
      <c r="B33" t="s">
        <v>45</v>
      </c>
      <c r="C33" s="2">
        <v>42564</v>
      </c>
      <c r="D33" s="5">
        <v>360450000</v>
      </c>
      <c r="E33" s="17">
        <f t="shared" si="0"/>
        <v>0.36044999999999999</v>
      </c>
      <c r="F33">
        <f t="shared" si="1"/>
        <v>0.4605754094003639</v>
      </c>
    </row>
    <row r="34" spans="2:6" x14ac:dyDescent="0.25">
      <c r="B34" t="s">
        <v>47</v>
      </c>
      <c r="C34" s="2">
        <v>42583</v>
      </c>
      <c r="D34" s="5">
        <v>100488436</v>
      </c>
      <c r="E34" s="17">
        <f t="shared" si="0"/>
        <v>0.100488436</v>
      </c>
      <c r="F34">
        <f t="shared" si="1"/>
        <v>0.12840200457955964</v>
      </c>
    </row>
    <row r="35" spans="2:6" x14ac:dyDescent="0.25">
      <c r="B35" t="s">
        <v>46</v>
      </c>
      <c r="C35" s="2">
        <v>42583</v>
      </c>
      <c r="D35" s="5">
        <v>94529</v>
      </c>
      <c r="E35" s="17">
        <f t="shared" si="0"/>
        <v>9.4529000000000002E-5</v>
      </c>
      <c r="F35">
        <f t="shared" si="1"/>
        <v>1.2078716292192261E-4</v>
      </c>
    </row>
    <row r="36" spans="2:6" x14ac:dyDescent="0.25">
      <c r="B36" t="s">
        <v>45</v>
      </c>
      <c r="C36" s="2">
        <v>42620</v>
      </c>
      <c r="D36" s="5">
        <v>240300000</v>
      </c>
      <c r="E36" s="17">
        <f t="shared" si="0"/>
        <v>0.24030000000000001</v>
      </c>
      <c r="F36">
        <f t="shared" si="1"/>
        <v>0.30705027293357595</v>
      </c>
    </row>
    <row r="37" spans="2:6" x14ac:dyDescent="0.25">
      <c r="B37" t="s">
        <v>49</v>
      </c>
      <c r="C37" s="2">
        <v>42632</v>
      </c>
      <c r="D37" s="5">
        <v>116591666</v>
      </c>
      <c r="E37" s="17">
        <f t="shared" si="0"/>
        <v>0.116591666</v>
      </c>
      <c r="F37">
        <f t="shared" si="1"/>
        <v>0.14897837231410874</v>
      </c>
    </row>
    <row r="38" spans="2:6" x14ac:dyDescent="0.25">
      <c r="B38" t="s">
        <v>46</v>
      </c>
      <c r="C38" s="2">
        <v>42675</v>
      </c>
      <c r="D38" s="5">
        <v>94529</v>
      </c>
      <c r="E38" s="17">
        <f t="shared" si="0"/>
        <v>9.4529000000000002E-5</v>
      </c>
      <c r="F38">
        <f t="shared" si="1"/>
        <v>1.2078716292192261E-4</v>
      </c>
    </row>
    <row r="39" spans="2:6" x14ac:dyDescent="0.25">
      <c r="B39" t="s">
        <v>47</v>
      </c>
      <c r="C39" s="2">
        <v>42675</v>
      </c>
      <c r="D39" s="5">
        <v>94575669</v>
      </c>
      <c r="E39" s="17">
        <f t="shared" si="0"/>
        <v>9.4575669000000001E-2</v>
      </c>
      <c r="F39">
        <f t="shared" si="1"/>
        <v>0.12084679558604053</v>
      </c>
    </row>
    <row r="40" spans="2:6" x14ac:dyDescent="0.25">
      <c r="B40" t="s">
        <v>45</v>
      </c>
      <c r="C40" s="2">
        <v>42711</v>
      </c>
      <c r="D40" s="5">
        <v>240300000</v>
      </c>
      <c r="E40" s="17">
        <f t="shared" si="0"/>
        <v>0.24030000000000001</v>
      </c>
      <c r="F40">
        <f t="shared" si="1"/>
        <v>0.30705027293357595</v>
      </c>
    </row>
    <row r="41" spans="2:6" x14ac:dyDescent="0.25">
      <c r="B41" t="s">
        <v>47</v>
      </c>
      <c r="C41" s="2">
        <v>42767</v>
      </c>
      <c r="D41" s="5">
        <v>90455866</v>
      </c>
      <c r="E41" s="17">
        <f t="shared" si="0"/>
        <v>9.0455865999999996E-2</v>
      </c>
      <c r="F41">
        <f t="shared" si="1"/>
        <v>0.11558259818453172</v>
      </c>
    </row>
    <row r="42" spans="2:6" x14ac:dyDescent="0.25">
      <c r="B42" t="s">
        <v>46</v>
      </c>
      <c r="C42" s="2">
        <v>42767</v>
      </c>
      <c r="D42" s="5">
        <v>94616</v>
      </c>
      <c r="E42" s="17">
        <f t="shared" si="0"/>
        <v>9.4616000000000003E-5</v>
      </c>
      <c r="F42">
        <f t="shared" si="1"/>
        <v>1.2089832968740417E-4</v>
      </c>
    </row>
    <row r="43" spans="2:6" x14ac:dyDescent="0.25">
      <c r="B43" t="s">
        <v>49</v>
      </c>
      <c r="C43" s="2">
        <v>42811</v>
      </c>
      <c r="D43" s="5">
        <v>116591666</v>
      </c>
      <c r="E43" s="17">
        <f t="shared" si="0"/>
        <v>0.116591666</v>
      </c>
      <c r="F43">
        <f t="shared" ref="F43:F74" si="2">E43/$H$6</f>
        <v>0.14897837231410874</v>
      </c>
    </row>
    <row r="44" spans="2:6" x14ac:dyDescent="0.25">
      <c r="B44" t="s">
        <v>48</v>
      </c>
      <c r="C44" s="2">
        <v>42855</v>
      </c>
      <c r="D44" s="5">
        <v>13351</v>
      </c>
      <c r="E44" s="17">
        <f t="shared" si="0"/>
        <v>1.3351E-5</v>
      </c>
      <c r="F44">
        <f t="shared" si="2"/>
        <v>1.7059626275223356E-5</v>
      </c>
    </row>
    <row r="45" spans="2:6" x14ac:dyDescent="0.25">
      <c r="B45" t="s">
        <v>46</v>
      </c>
      <c r="C45" s="2">
        <v>42856</v>
      </c>
      <c r="D45" s="5">
        <v>91697</v>
      </c>
      <c r="E45" s="17">
        <f t="shared" si="0"/>
        <v>9.1697E-5</v>
      </c>
      <c r="F45">
        <f t="shared" si="2"/>
        <v>1.1716849303866048E-4</v>
      </c>
    </row>
    <row r="46" spans="2:6" x14ac:dyDescent="0.25">
      <c r="B46" t="s">
        <v>47</v>
      </c>
      <c r="C46" s="2">
        <v>42856</v>
      </c>
      <c r="D46" s="5">
        <v>84066451</v>
      </c>
      <c r="E46" s="17">
        <f t="shared" si="0"/>
        <v>8.4066451E-2</v>
      </c>
      <c r="F46">
        <f t="shared" si="2"/>
        <v>0.10741833842741194</v>
      </c>
    </row>
    <row r="47" spans="2:6" x14ac:dyDescent="0.25">
      <c r="B47" t="s">
        <v>49</v>
      </c>
      <c r="C47" s="2">
        <v>42934</v>
      </c>
      <c r="D47" s="5">
        <v>233183333</v>
      </c>
      <c r="E47" s="17">
        <f t="shared" si="0"/>
        <v>0.23318333299999999</v>
      </c>
      <c r="F47">
        <f t="shared" si="2"/>
        <v>0.29795674590599636</v>
      </c>
    </row>
    <row r="48" spans="2:6" x14ac:dyDescent="0.25">
      <c r="B48" t="s">
        <v>47</v>
      </c>
      <c r="C48" s="2">
        <v>42948</v>
      </c>
      <c r="D48" s="5">
        <v>85949508</v>
      </c>
      <c r="E48" s="17">
        <f t="shared" si="0"/>
        <v>8.5949507999999994E-2</v>
      </c>
      <c r="F48">
        <f t="shared" si="2"/>
        <v>0.10982446895508351</v>
      </c>
    </row>
    <row r="49" spans="2:6" x14ac:dyDescent="0.25">
      <c r="B49" t="s">
        <v>46</v>
      </c>
      <c r="C49" s="2">
        <v>42948</v>
      </c>
      <c r="D49" s="5">
        <v>94788</v>
      </c>
      <c r="E49" s="17">
        <f t="shared" si="0"/>
        <v>9.4788000000000001E-5</v>
      </c>
      <c r="F49">
        <f t="shared" si="2"/>
        <v>1.2111810766054015E-4</v>
      </c>
    </row>
    <row r="50" spans="2:6" x14ac:dyDescent="0.25">
      <c r="B50" t="s">
        <v>49</v>
      </c>
      <c r="C50" s="2">
        <v>42997</v>
      </c>
      <c r="D50" s="5">
        <v>116591666</v>
      </c>
      <c r="E50" s="17">
        <f t="shared" si="0"/>
        <v>0.116591666</v>
      </c>
      <c r="F50">
        <f t="shared" si="2"/>
        <v>0.14897837231410874</v>
      </c>
    </row>
    <row r="51" spans="2:6" x14ac:dyDescent="0.25">
      <c r="B51" t="s">
        <v>47</v>
      </c>
      <c r="C51" s="2">
        <v>43040</v>
      </c>
      <c r="D51" s="5">
        <v>83375068</v>
      </c>
      <c r="E51" s="17">
        <f t="shared" si="0"/>
        <v>8.3375067999999997E-2</v>
      </c>
      <c r="F51">
        <f t="shared" si="2"/>
        <v>0.10653490380880339</v>
      </c>
    </row>
    <row r="52" spans="2:6" x14ac:dyDescent="0.25">
      <c r="B52" t="s">
        <v>46</v>
      </c>
      <c r="C52" s="2">
        <v>43040</v>
      </c>
      <c r="D52" s="5">
        <v>94788</v>
      </c>
      <c r="E52" s="17">
        <f t="shared" si="0"/>
        <v>9.4788000000000001E-5</v>
      </c>
      <c r="F52">
        <f t="shared" si="2"/>
        <v>1.2111810766054015E-4</v>
      </c>
    </row>
    <row r="53" spans="2:6" x14ac:dyDescent="0.25">
      <c r="B53" t="s">
        <v>49</v>
      </c>
      <c r="C53" s="2">
        <v>43073</v>
      </c>
      <c r="D53" s="5">
        <v>125566666</v>
      </c>
      <c r="E53" s="17">
        <f t="shared" si="0"/>
        <v>0.12556666599999999</v>
      </c>
      <c r="F53">
        <f t="shared" si="2"/>
        <v>0.16044643806350051</v>
      </c>
    </row>
    <row r="54" spans="2:6" x14ac:dyDescent="0.25">
      <c r="B54" t="s">
        <v>49</v>
      </c>
      <c r="C54" s="2">
        <v>43118</v>
      </c>
      <c r="D54" s="5">
        <v>233183333</v>
      </c>
      <c r="E54" s="17">
        <f t="shared" si="0"/>
        <v>0.23318333299999999</v>
      </c>
      <c r="F54">
        <f t="shared" si="2"/>
        <v>0.29795674590599636</v>
      </c>
    </row>
    <row r="55" spans="2:6" x14ac:dyDescent="0.25">
      <c r="B55" t="s">
        <v>49</v>
      </c>
      <c r="C55" s="2">
        <v>43131</v>
      </c>
      <c r="D55" s="5">
        <v>125566666</v>
      </c>
      <c r="E55" s="17">
        <f t="shared" si="0"/>
        <v>0.12556666599999999</v>
      </c>
      <c r="F55">
        <f t="shared" si="2"/>
        <v>0.16044643806350051</v>
      </c>
    </row>
    <row r="56" spans="2:6" x14ac:dyDescent="0.25">
      <c r="B56" t="s">
        <v>46</v>
      </c>
      <c r="C56" s="2">
        <v>43132</v>
      </c>
      <c r="D56" s="5">
        <v>94788</v>
      </c>
      <c r="E56" s="17">
        <f t="shared" si="0"/>
        <v>9.4788000000000001E-5</v>
      </c>
      <c r="F56">
        <f t="shared" si="2"/>
        <v>1.2111810766054015E-4</v>
      </c>
    </row>
    <row r="57" spans="2:6" x14ac:dyDescent="0.25">
      <c r="B57" t="s">
        <v>47</v>
      </c>
      <c r="C57" s="2">
        <v>43132</v>
      </c>
      <c r="D57" s="5">
        <v>81542965</v>
      </c>
      <c r="E57" s="17">
        <f t="shared" si="0"/>
        <v>8.1542964999999995E-2</v>
      </c>
      <c r="F57">
        <f t="shared" si="2"/>
        <v>0.10419388122789443</v>
      </c>
    </row>
    <row r="58" spans="2:6" x14ac:dyDescent="0.25">
      <c r="B58" t="s">
        <v>49</v>
      </c>
      <c r="C58" s="2">
        <v>43178</v>
      </c>
      <c r="D58" s="5">
        <v>116591666</v>
      </c>
      <c r="E58" s="17">
        <f t="shared" si="0"/>
        <v>0.116591666</v>
      </c>
      <c r="F58">
        <f t="shared" si="2"/>
        <v>0.14897837231410874</v>
      </c>
    </row>
    <row r="59" spans="2:6" x14ac:dyDescent="0.25">
      <c r="B59" t="s">
        <v>48</v>
      </c>
      <c r="C59" s="2">
        <v>43220</v>
      </c>
      <c r="D59" s="5">
        <v>13351</v>
      </c>
      <c r="E59" s="17">
        <f t="shared" si="0"/>
        <v>1.3351E-5</v>
      </c>
      <c r="F59">
        <f t="shared" si="2"/>
        <v>1.7059626275223356E-5</v>
      </c>
    </row>
    <row r="60" spans="2:6" x14ac:dyDescent="0.25">
      <c r="B60" t="s">
        <v>46</v>
      </c>
      <c r="C60" s="2">
        <v>43221</v>
      </c>
      <c r="D60" s="5">
        <v>91697</v>
      </c>
      <c r="E60" s="17">
        <f t="shared" si="0"/>
        <v>9.1697E-5</v>
      </c>
      <c r="F60">
        <f t="shared" si="2"/>
        <v>1.1716849303866048E-4</v>
      </c>
    </row>
    <row r="61" spans="2:6" x14ac:dyDescent="0.25">
      <c r="B61" t="s">
        <v>47</v>
      </c>
      <c r="C61" s="2">
        <v>43221</v>
      </c>
      <c r="D61" s="5">
        <v>74704001</v>
      </c>
      <c r="E61" s="17">
        <f t="shared" si="0"/>
        <v>7.4704001000000006E-2</v>
      </c>
      <c r="F61">
        <f t="shared" si="2"/>
        <v>9.5455197237953107E-2</v>
      </c>
    </row>
    <row r="62" spans="2:6" x14ac:dyDescent="0.25">
      <c r="B62" t="s">
        <v>49</v>
      </c>
      <c r="C62" s="2">
        <v>43255</v>
      </c>
      <c r="D62" s="5">
        <v>125566666</v>
      </c>
      <c r="E62" s="17">
        <f t="shared" si="0"/>
        <v>0.12556666599999999</v>
      </c>
      <c r="F62">
        <f t="shared" si="2"/>
        <v>0.16044643806350051</v>
      </c>
    </row>
    <row r="63" spans="2:6" x14ac:dyDescent="0.25">
      <c r="B63" t="s">
        <v>49</v>
      </c>
      <c r="C63" s="2">
        <v>43299</v>
      </c>
      <c r="D63" s="5">
        <v>233183333</v>
      </c>
      <c r="E63" s="17">
        <f t="shared" si="0"/>
        <v>0.23318333299999999</v>
      </c>
      <c r="F63">
        <f t="shared" si="2"/>
        <v>0.29795674590599636</v>
      </c>
    </row>
    <row r="64" spans="2:6" x14ac:dyDescent="0.25">
      <c r="B64" t="s">
        <v>49</v>
      </c>
      <c r="C64" s="2">
        <v>43312</v>
      </c>
      <c r="D64" s="5">
        <v>125566666</v>
      </c>
      <c r="E64" s="17">
        <f t="shared" si="0"/>
        <v>0.12556666599999999</v>
      </c>
      <c r="F64">
        <f t="shared" si="2"/>
        <v>0.16044643806350051</v>
      </c>
    </row>
    <row r="65" spans="2:6" x14ac:dyDescent="0.25">
      <c r="B65" t="s">
        <v>47</v>
      </c>
      <c r="C65" s="2">
        <v>43313</v>
      </c>
      <c r="D65" s="5">
        <v>75422693</v>
      </c>
      <c r="E65" s="17">
        <f t="shared" si="0"/>
        <v>7.5422692999999999E-2</v>
      </c>
      <c r="F65">
        <f t="shared" si="2"/>
        <v>9.637352672091265E-2</v>
      </c>
    </row>
    <row r="66" spans="2:6" x14ac:dyDescent="0.25">
      <c r="B66" t="s">
        <v>46</v>
      </c>
      <c r="C66" s="2">
        <v>43313</v>
      </c>
      <c r="D66" s="5">
        <v>94788</v>
      </c>
      <c r="E66" s="17">
        <f t="shared" si="0"/>
        <v>9.4788000000000001E-5</v>
      </c>
      <c r="F66">
        <f t="shared" si="2"/>
        <v>1.2111810766054015E-4</v>
      </c>
    </row>
    <row r="67" spans="2:6" x14ac:dyDescent="0.25">
      <c r="B67" t="s">
        <v>49</v>
      </c>
      <c r="C67" s="2">
        <v>43362</v>
      </c>
      <c r="D67" s="5">
        <v>116591666</v>
      </c>
      <c r="E67" s="17">
        <f t="shared" si="0"/>
        <v>0.116591666</v>
      </c>
      <c r="F67">
        <f t="shared" si="2"/>
        <v>0.14897837231410874</v>
      </c>
    </row>
    <row r="68" spans="2:6" x14ac:dyDescent="0.25">
      <c r="B68" t="s">
        <v>47</v>
      </c>
      <c r="C68" s="2">
        <v>43405</v>
      </c>
      <c r="D68" s="5">
        <v>71106660</v>
      </c>
      <c r="E68" s="17">
        <f t="shared" si="0"/>
        <v>7.1106660000000002E-2</v>
      </c>
      <c r="F68">
        <f t="shared" si="2"/>
        <v>9.0858590763191791E-2</v>
      </c>
    </row>
    <row r="69" spans="2:6" x14ac:dyDescent="0.25">
      <c r="B69" t="s">
        <v>46</v>
      </c>
      <c r="C69" s="2">
        <v>43405</v>
      </c>
      <c r="D69" s="5">
        <v>94788</v>
      </c>
      <c r="E69" s="17">
        <f t="shared" si="0"/>
        <v>9.4788000000000001E-5</v>
      </c>
      <c r="F69">
        <f t="shared" si="2"/>
        <v>1.2111810766054015E-4</v>
      </c>
    </row>
    <row r="70" spans="2:6" x14ac:dyDescent="0.25">
      <c r="B70" t="s">
        <v>49</v>
      </c>
      <c r="C70" s="2">
        <v>43437</v>
      </c>
      <c r="D70" s="5">
        <v>251133333</v>
      </c>
      <c r="E70" s="17">
        <f t="shared" si="0"/>
        <v>0.25113333300000001</v>
      </c>
      <c r="F70">
        <f t="shared" si="2"/>
        <v>0.32089287740477995</v>
      </c>
    </row>
    <row r="71" spans="2:6" x14ac:dyDescent="0.25">
      <c r="B71" t="s">
        <v>49</v>
      </c>
      <c r="C71" s="2">
        <v>43438</v>
      </c>
      <c r="D71" s="5">
        <v>125566666</v>
      </c>
      <c r="E71" s="17">
        <f t="shared" si="0"/>
        <v>0.12556666599999999</v>
      </c>
      <c r="F71">
        <f t="shared" si="2"/>
        <v>0.16044643806350051</v>
      </c>
    </row>
    <row r="72" spans="2:6" x14ac:dyDescent="0.25">
      <c r="B72" t="s">
        <v>49</v>
      </c>
      <c r="C72" s="2">
        <v>43483</v>
      </c>
      <c r="D72" s="5">
        <v>233183333</v>
      </c>
      <c r="E72" s="17">
        <f t="shared" si="0"/>
        <v>0.23318333299999999</v>
      </c>
      <c r="F72">
        <f t="shared" si="2"/>
        <v>0.29795674590599636</v>
      </c>
    </row>
    <row r="73" spans="2:6" x14ac:dyDescent="0.25">
      <c r="B73" t="s">
        <v>49</v>
      </c>
      <c r="C73" s="2">
        <v>43496</v>
      </c>
      <c r="D73" s="5">
        <v>125566666</v>
      </c>
      <c r="E73" s="17">
        <f t="shared" si="0"/>
        <v>0.12556666599999999</v>
      </c>
      <c r="F73">
        <f t="shared" si="2"/>
        <v>0.16044643806350051</v>
      </c>
    </row>
    <row r="74" spans="2:6" x14ac:dyDescent="0.25">
      <c r="B74" t="s">
        <v>46</v>
      </c>
      <c r="C74" s="2">
        <v>43497</v>
      </c>
      <c r="D74" s="5">
        <v>94788</v>
      </c>
      <c r="E74" s="17">
        <f t="shared" si="0"/>
        <v>9.4788000000000001E-5</v>
      </c>
      <c r="F74">
        <f t="shared" si="2"/>
        <v>1.2111810766054015E-4</v>
      </c>
    </row>
    <row r="75" spans="2:6" x14ac:dyDescent="0.25">
      <c r="B75" t="s">
        <v>47</v>
      </c>
      <c r="C75" s="2">
        <v>43497</v>
      </c>
      <c r="D75" s="5">
        <v>67602629</v>
      </c>
      <c r="E75" s="17">
        <f t="shared" si="0"/>
        <v>6.7602628999999997E-2</v>
      </c>
      <c r="F75">
        <f t="shared" ref="F75:F106" si="3">E75/$H$6</f>
        <v>8.6381213838856746E-2</v>
      </c>
    </row>
    <row r="76" spans="2:6" x14ac:dyDescent="0.25">
      <c r="B76" t="s">
        <v>49</v>
      </c>
      <c r="C76" s="2">
        <v>43543</v>
      </c>
      <c r="D76" s="5">
        <v>116591666</v>
      </c>
      <c r="E76" s="17">
        <f t="shared" ref="E76:E139" si="4">D76/1000000000</f>
        <v>0.116591666</v>
      </c>
      <c r="F76">
        <f t="shared" si="3"/>
        <v>0.14897837231410874</v>
      </c>
    </row>
    <row r="77" spans="2:6" x14ac:dyDescent="0.25">
      <c r="B77" t="s">
        <v>48</v>
      </c>
      <c r="C77" s="2">
        <v>43585</v>
      </c>
      <c r="D77" s="5">
        <v>13351</v>
      </c>
      <c r="E77" s="17">
        <f t="shared" si="4"/>
        <v>1.3351E-5</v>
      </c>
      <c r="F77">
        <f t="shared" si="3"/>
        <v>1.7059626275223356E-5</v>
      </c>
    </row>
    <row r="78" spans="2:6" x14ac:dyDescent="0.25">
      <c r="B78" t="s">
        <v>47</v>
      </c>
      <c r="C78" s="2">
        <v>43586</v>
      </c>
      <c r="D78" s="5">
        <v>60355623</v>
      </c>
      <c r="E78" s="17">
        <f t="shared" si="4"/>
        <v>6.0355622999999997E-2</v>
      </c>
      <c r="F78">
        <f t="shared" si="3"/>
        <v>7.7121142385459904E-2</v>
      </c>
    </row>
    <row r="79" spans="2:6" x14ac:dyDescent="0.25">
      <c r="B79" t="s">
        <v>46</v>
      </c>
      <c r="C79" s="2">
        <v>43586</v>
      </c>
      <c r="D79" s="5">
        <v>91697</v>
      </c>
      <c r="E79" s="17">
        <f t="shared" si="4"/>
        <v>9.1697E-5</v>
      </c>
      <c r="F79">
        <f t="shared" si="3"/>
        <v>1.1716849303866048E-4</v>
      </c>
    </row>
    <row r="80" spans="2:6" x14ac:dyDescent="0.25">
      <c r="B80" t="s">
        <v>49</v>
      </c>
      <c r="C80" s="2">
        <v>43619</v>
      </c>
      <c r="D80" s="5">
        <v>251133333</v>
      </c>
      <c r="E80" s="17">
        <f t="shared" si="4"/>
        <v>0.25113333300000001</v>
      </c>
      <c r="F80">
        <f t="shared" si="3"/>
        <v>0.32089287740477995</v>
      </c>
    </row>
    <row r="81" spans="2:6" x14ac:dyDescent="0.25">
      <c r="B81" t="s">
        <v>49</v>
      </c>
      <c r="C81" s="2">
        <v>43620</v>
      </c>
      <c r="D81" s="5">
        <v>125566666</v>
      </c>
      <c r="E81" s="17">
        <f t="shared" si="4"/>
        <v>0.12556666599999999</v>
      </c>
      <c r="F81">
        <f t="shared" si="3"/>
        <v>0.16044643806350051</v>
      </c>
    </row>
    <row r="82" spans="2:6" x14ac:dyDescent="0.25">
      <c r="B82" t="s">
        <v>49</v>
      </c>
      <c r="C82" s="2">
        <v>43664</v>
      </c>
      <c r="D82" s="5">
        <v>233183333</v>
      </c>
      <c r="E82" s="17">
        <f t="shared" si="4"/>
        <v>0.23318333299999999</v>
      </c>
      <c r="F82">
        <f t="shared" si="3"/>
        <v>0.29795674590599636</v>
      </c>
    </row>
    <row r="83" spans="2:6" x14ac:dyDescent="0.25">
      <c r="B83" t="s">
        <v>49</v>
      </c>
      <c r="C83" s="2">
        <v>43677</v>
      </c>
      <c r="D83" s="5">
        <v>125566666</v>
      </c>
      <c r="E83" s="17">
        <f t="shared" si="4"/>
        <v>0.12556666599999999</v>
      </c>
      <c r="F83">
        <f t="shared" si="3"/>
        <v>0.16044643806350051</v>
      </c>
    </row>
    <row r="84" spans="2:6" x14ac:dyDescent="0.25">
      <c r="B84" t="s">
        <v>47</v>
      </c>
      <c r="C84" s="2">
        <v>43678</v>
      </c>
      <c r="D84" s="5">
        <v>58946597</v>
      </c>
      <c r="E84" s="17">
        <f t="shared" si="4"/>
        <v>5.8946597000000003E-2</v>
      </c>
      <c r="F84">
        <f t="shared" si="3"/>
        <v>7.5320718673972165E-2</v>
      </c>
    </row>
    <row r="85" spans="2:6" x14ac:dyDescent="0.25">
      <c r="B85" t="s">
        <v>46</v>
      </c>
      <c r="C85" s="2">
        <v>43678</v>
      </c>
      <c r="D85" s="5">
        <v>94788</v>
      </c>
      <c r="E85" s="17">
        <f t="shared" si="4"/>
        <v>9.4788000000000001E-5</v>
      </c>
      <c r="F85">
        <f t="shared" si="3"/>
        <v>1.2111810766054015E-4</v>
      </c>
    </row>
    <row r="86" spans="2:6" x14ac:dyDescent="0.25">
      <c r="B86" t="s">
        <v>49</v>
      </c>
      <c r="C86" s="2">
        <v>43727</v>
      </c>
      <c r="D86" s="5">
        <v>116591666</v>
      </c>
      <c r="E86" s="17">
        <f t="shared" si="4"/>
        <v>0.116591666</v>
      </c>
      <c r="F86">
        <f t="shared" si="3"/>
        <v>0.14897837231410874</v>
      </c>
    </row>
    <row r="87" spans="2:6" x14ac:dyDescent="0.25">
      <c r="B87" t="s">
        <v>46</v>
      </c>
      <c r="C87" s="2">
        <v>43770</v>
      </c>
      <c r="D87" s="5">
        <v>94788</v>
      </c>
      <c r="E87" s="17">
        <f t="shared" si="4"/>
        <v>9.4788000000000001E-5</v>
      </c>
      <c r="F87">
        <f t="shared" si="3"/>
        <v>1.2111810766054015E-4</v>
      </c>
    </row>
    <row r="88" spans="2:6" x14ac:dyDescent="0.25">
      <c r="B88" t="s">
        <v>47</v>
      </c>
      <c r="C88" s="2">
        <v>43770</v>
      </c>
      <c r="D88" s="5">
        <v>53711005</v>
      </c>
      <c r="E88" s="17">
        <f t="shared" si="4"/>
        <v>5.3711004999999999E-2</v>
      </c>
      <c r="F88">
        <f t="shared" si="3"/>
        <v>6.8630789616257432E-2</v>
      </c>
    </row>
    <row r="89" spans="2:6" x14ac:dyDescent="0.25">
      <c r="B89" t="s">
        <v>49</v>
      </c>
      <c r="C89" s="2">
        <v>43802</v>
      </c>
      <c r="D89" s="5">
        <v>251133333</v>
      </c>
      <c r="E89" s="17">
        <f t="shared" si="4"/>
        <v>0.25113333300000001</v>
      </c>
      <c r="F89">
        <f t="shared" si="3"/>
        <v>0.32089287740477995</v>
      </c>
    </row>
    <row r="90" spans="2:6" x14ac:dyDescent="0.25">
      <c r="B90" t="s">
        <v>49</v>
      </c>
      <c r="C90" s="2">
        <v>43803</v>
      </c>
      <c r="D90" s="5">
        <v>125566666</v>
      </c>
      <c r="E90" s="17">
        <f t="shared" si="4"/>
        <v>0.12556666599999999</v>
      </c>
      <c r="F90">
        <f t="shared" si="3"/>
        <v>0.16044643806350051</v>
      </c>
    </row>
    <row r="91" spans="2:6" x14ac:dyDescent="0.25">
      <c r="B91" t="s">
        <v>49</v>
      </c>
      <c r="C91" s="2">
        <v>43847</v>
      </c>
      <c r="D91" s="5">
        <v>233183333</v>
      </c>
      <c r="E91" s="17">
        <f t="shared" si="4"/>
        <v>0.23318333299999999</v>
      </c>
      <c r="F91">
        <f t="shared" si="3"/>
        <v>0.29795674590599636</v>
      </c>
    </row>
    <row r="92" spans="2:6" x14ac:dyDescent="0.25">
      <c r="B92" t="s">
        <v>49</v>
      </c>
      <c r="C92" s="2">
        <v>43861</v>
      </c>
      <c r="D92" s="5">
        <v>125566666</v>
      </c>
      <c r="E92" s="17">
        <f t="shared" si="4"/>
        <v>0.12556666599999999</v>
      </c>
      <c r="F92">
        <f t="shared" si="3"/>
        <v>0.16044643806350051</v>
      </c>
    </row>
    <row r="93" spans="2:6" x14ac:dyDescent="0.25">
      <c r="B93" t="s">
        <v>46</v>
      </c>
      <c r="C93" s="2">
        <v>43862</v>
      </c>
      <c r="D93" s="5">
        <v>94700</v>
      </c>
      <c r="E93" s="17">
        <f t="shared" si="4"/>
        <v>9.4699999999999998E-5</v>
      </c>
      <c r="F93">
        <f t="shared" si="3"/>
        <v>1.21005663116145E-4</v>
      </c>
    </row>
    <row r="94" spans="2:6" x14ac:dyDescent="0.25">
      <c r="B94" t="s">
        <v>47</v>
      </c>
      <c r="C94" s="2">
        <v>43862</v>
      </c>
      <c r="D94" s="5">
        <v>50136872</v>
      </c>
      <c r="E94" s="17">
        <f t="shared" si="4"/>
        <v>5.0136871999999999E-2</v>
      </c>
      <c r="F94">
        <f t="shared" si="3"/>
        <v>6.4063837834522519E-2</v>
      </c>
    </row>
    <row r="95" spans="2:6" x14ac:dyDescent="0.25">
      <c r="B95" t="s">
        <v>49</v>
      </c>
      <c r="C95" s="2">
        <v>43909</v>
      </c>
      <c r="D95" s="5">
        <v>116591666</v>
      </c>
      <c r="E95" s="17">
        <f t="shared" si="4"/>
        <v>0.116591666</v>
      </c>
      <c r="F95">
        <f t="shared" si="3"/>
        <v>0.14897837231410874</v>
      </c>
    </row>
    <row r="96" spans="2:6" x14ac:dyDescent="0.25">
      <c r="B96" t="s">
        <v>48</v>
      </c>
      <c r="C96" s="2">
        <v>43951</v>
      </c>
      <c r="D96" s="5">
        <v>13351</v>
      </c>
      <c r="E96" s="17">
        <f t="shared" si="4"/>
        <v>1.3351E-5</v>
      </c>
      <c r="F96">
        <f t="shared" si="3"/>
        <v>1.7059626275223356E-5</v>
      </c>
    </row>
    <row r="97" spans="2:6" x14ac:dyDescent="0.25">
      <c r="B97" t="s">
        <v>47</v>
      </c>
      <c r="C97" s="2">
        <v>43952</v>
      </c>
      <c r="D97" s="5">
        <v>43902256</v>
      </c>
      <c r="E97" s="17">
        <f t="shared" si="4"/>
        <v>4.3902256000000001E-2</v>
      </c>
      <c r="F97">
        <f t="shared" si="3"/>
        <v>5.60973769754462E-2</v>
      </c>
    </row>
    <row r="98" spans="2:6" x14ac:dyDescent="0.25">
      <c r="B98" t="s">
        <v>46</v>
      </c>
      <c r="C98" s="2">
        <v>43952</v>
      </c>
      <c r="D98" s="5">
        <v>92474</v>
      </c>
      <c r="E98" s="17">
        <f t="shared" si="4"/>
        <v>9.2473999999999996E-5</v>
      </c>
      <c r="F98">
        <f t="shared" si="3"/>
        <v>1.1816132725451312E-4</v>
      </c>
    </row>
    <row r="99" spans="2:6" x14ac:dyDescent="0.25">
      <c r="B99" t="s">
        <v>49</v>
      </c>
      <c r="C99" s="2">
        <v>43985</v>
      </c>
      <c r="D99" s="5">
        <v>251133333</v>
      </c>
      <c r="E99" s="17">
        <f t="shared" si="4"/>
        <v>0.25113333300000001</v>
      </c>
      <c r="F99">
        <f t="shared" si="3"/>
        <v>0.32089287740477995</v>
      </c>
    </row>
    <row r="100" spans="2:6" x14ac:dyDescent="0.25">
      <c r="B100" t="s">
        <v>49</v>
      </c>
      <c r="C100" s="2">
        <v>43986</v>
      </c>
      <c r="D100" s="5">
        <v>125566666</v>
      </c>
      <c r="E100" s="17">
        <f t="shared" si="4"/>
        <v>0.12556666599999999</v>
      </c>
      <c r="F100">
        <f t="shared" si="3"/>
        <v>0.16044643806350051</v>
      </c>
    </row>
    <row r="101" spans="2:6" x14ac:dyDescent="0.25">
      <c r="B101" t="s">
        <v>49</v>
      </c>
      <c r="C101" s="2">
        <v>44029</v>
      </c>
      <c r="D101" s="5">
        <v>233183333</v>
      </c>
      <c r="E101" s="17">
        <f t="shared" si="4"/>
        <v>0.23318333299999999</v>
      </c>
      <c r="F101">
        <f t="shared" si="3"/>
        <v>0.29795674590599636</v>
      </c>
    </row>
    <row r="102" spans="2:6" x14ac:dyDescent="0.25">
      <c r="B102" t="s">
        <v>49</v>
      </c>
      <c r="C102" s="2">
        <v>44043</v>
      </c>
      <c r="D102" s="5">
        <v>125566666</v>
      </c>
      <c r="E102" s="17">
        <f t="shared" si="4"/>
        <v>0.12556666599999999</v>
      </c>
      <c r="F102">
        <f t="shared" si="3"/>
        <v>0.16044643806350051</v>
      </c>
    </row>
    <row r="103" spans="2:6" x14ac:dyDescent="0.25">
      <c r="B103" t="s">
        <v>47</v>
      </c>
      <c r="C103" s="2">
        <v>44044</v>
      </c>
      <c r="D103" s="5">
        <v>41411612</v>
      </c>
      <c r="E103" s="17">
        <f t="shared" si="4"/>
        <v>4.1411612E-2</v>
      </c>
      <c r="F103">
        <f t="shared" si="3"/>
        <v>5.2914884591008529E-2</v>
      </c>
    </row>
    <row r="104" spans="2:6" x14ac:dyDescent="0.25">
      <c r="B104" t="s">
        <v>46</v>
      </c>
      <c r="C104" s="2">
        <v>44044</v>
      </c>
      <c r="D104" s="5">
        <v>94529</v>
      </c>
      <c r="E104" s="17">
        <f t="shared" si="4"/>
        <v>9.4529000000000002E-5</v>
      </c>
      <c r="F104">
        <f t="shared" si="3"/>
        <v>1.2078716292192261E-4</v>
      </c>
    </row>
    <row r="105" spans="2:6" x14ac:dyDescent="0.25">
      <c r="B105" t="s">
        <v>49</v>
      </c>
      <c r="C105" s="2">
        <v>44092</v>
      </c>
      <c r="D105" s="5">
        <v>116591666</v>
      </c>
      <c r="E105" s="17">
        <f t="shared" si="4"/>
        <v>0.116591666</v>
      </c>
      <c r="F105">
        <f t="shared" si="3"/>
        <v>0.14897837231410874</v>
      </c>
    </row>
    <row r="106" spans="2:6" x14ac:dyDescent="0.25">
      <c r="B106" t="s">
        <v>46</v>
      </c>
      <c r="C106" s="2">
        <v>44136</v>
      </c>
      <c r="D106" s="5">
        <v>94529</v>
      </c>
      <c r="E106" s="17">
        <f t="shared" si="4"/>
        <v>9.4529000000000002E-5</v>
      </c>
      <c r="F106">
        <f t="shared" si="3"/>
        <v>1.2078716292192261E-4</v>
      </c>
    </row>
    <row r="107" spans="2:6" x14ac:dyDescent="0.25">
      <c r="B107" t="s">
        <v>47</v>
      </c>
      <c r="C107" s="2">
        <v>44136</v>
      </c>
      <c r="D107" s="5">
        <v>36203224</v>
      </c>
      <c r="E107" s="17">
        <f t="shared" si="4"/>
        <v>3.6203223999999999E-2</v>
      </c>
      <c r="F107">
        <f t="shared" ref="F107:F138" si="5">E107/$H$6</f>
        <v>4.6259716230858873E-2</v>
      </c>
    </row>
    <row r="108" spans="2:6" x14ac:dyDescent="0.25">
      <c r="B108" t="s">
        <v>49</v>
      </c>
      <c r="C108" s="2">
        <v>44168</v>
      </c>
      <c r="D108" s="5">
        <v>251133333</v>
      </c>
      <c r="E108" s="17">
        <f t="shared" si="4"/>
        <v>0.25113333300000001</v>
      </c>
      <c r="F108">
        <f t="shared" si="5"/>
        <v>0.32089287740477995</v>
      </c>
    </row>
    <row r="109" spans="2:6" x14ac:dyDescent="0.25">
      <c r="B109" t="s">
        <v>49</v>
      </c>
      <c r="C109" s="2">
        <v>44169</v>
      </c>
      <c r="D109" s="5">
        <v>125566666</v>
      </c>
      <c r="E109" s="17">
        <f t="shared" si="4"/>
        <v>0.12556666599999999</v>
      </c>
      <c r="F109">
        <f t="shared" si="5"/>
        <v>0.16044643806350051</v>
      </c>
    </row>
    <row r="110" spans="2:6" x14ac:dyDescent="0.25">
      <c r="B110" t="s">
        <v>49</v>
      </c>
      <c r="C110" s="2">
        <v>44214</v>
      </c>
      <c r="D110" s="5">
        <v>233183333</v>
      </c>
      <c r="E110" s="17">
        <f t="shared" si="4"/>
        <v>0.23318333299999999</v>
      </c>
      <c r="F110">
        <f t="shared" si="5"/>
        <v>0.29795674590599636</v>
      </c>
    </row>
    <row r="111" spans="2:6" x14ac:dyDescent="0.25">
      <c r="B111" t="s">
        <v>49</v>
      </c>
      <c r="C111" s="2">
        <v>44225</v>
      </c>
      <c r="D111" s="5">
        <v>125566666</v>
      </c>
      <c r="E111" s="17">
        <f t="shared" si="4"/>
        <v>0.12556666599999999</v>
      </c>
      <c r="F111">
        <f t="shared" si="5"/>
        <v>0.16044643806350051</v>
      </c>
    </row>
    <row r="112" spans="2:6" x14ac:dyDescent="0.25">
      <c r="B112" t="s">
        <v>46</v>
      </c>
      <c r="C112" s="2">
        <v>44228</v>
      </c>
      <c r="D112" s="5">
        <v>94616</v>
      </c>
      <c r="E112" s="17">
        <f t="shared" si="4"/>
        <v>9.4616000000000003E-5</v>
      </c>
      <c r="F112">
        <f t="shared" si="5"/>
        <v>1.2089832968740417E-4</v>
      </c>
    </row>
    <row r="113" spans="2:6" x14ac:dyDescent="0.25">
      <c r="B113" t="s">
        <v>47</v>
      </c>
      <c r="C113" s="2">
        <v>44228</v>
      </c>
      <c r="D113" s="5">
        <v>32722084</v>
      </c>
      <c r="E113" s="17">
        <f t="shared" si="4"/>
        <v>3.2722083999999999E-2</v>
      </c>
      <c r="F113">
        <f t="shared" si="5"/>
        <v>4.1811588943634619E-2</v>
      </c>
    </row>
    <row r="114" spans="2:6" x14ac:dyDescent="0.25">
      <c r="B114" t="s">
        <v>49</v>
      </c>
      <c r="C114" s="2">
        <v>44274</v>
      </c>
      <c r="D114" s="5">
        <v>116591666</v>
      </c>
      <c r="E114" s="17">
        <f t="shared" si="4"/>
        <v>0.116591666</v>
      </c>
      <c r="F114">
        <f t="shared" si="5"/>
        <v>0.14897837231410874</v>
      </c>
    </row>
    <row r="115" spans="2:6" x14ac:dyDescent="0.25">
      <c r="B115" t="s">
        <v>48</v>
      </c>
      <c r="C115" s="2">
        <v>44316</v>
      </c>
      <c r="D115" s="5">
        <v>13351</v>
      </c>
      <c r="E115" s="17">
        <f t="shared" si="4"/>
        <v>1.3351E-5</v>
      </c>
      <c r="F115">
        <f t="shared" si="5"/>
        <v>1.7059626275223356E-5</v>
      </c>
    </row>
    <row r="116" spans="2:6" x14ac:dyDescent="0.25">
      <c r="B116" t="s">
        <v>47</v>
      </c>
      <c r="C116" s="2">
        <v>44317</v>
      </c>
      <c r="D116" s="5">
        <v>26698809</v>
      </c>
      <c r="E116" s="17">
        <f t="shared" si="4"/>
        <v>2.6698809E-2</v>
      </c>
      <c r="F116">
        <f t="shared" si="5"/>
        <v>3.4115175157933476E-2</v>
      </c>
    </row>
    <row r="117" spans="2:6" x14ac:dyDescent="0.25">
      <c r="B117" t="s">
        <v>46</v>
      </c>
      <c r="C117" s="2">
        <v>44317</v>
      </c>
      <c r="D117" s="5">
        <v>91697</v>
      </c>
      <c r="E117" s="17">
        <f t="shared" si="4"/>
        <v>9.1697E-5</v>
      </c>
      <c r="F117">
        <f t="shared" si="5"/>
        <v>1.1716849303866048E-4</v>
      </c>
    </row>
    <row r="118" spans="2:6" x14ac:dyDescent="0.25">
      <c r="B118" t="s">
        <v>49</v>
      </c>
      <c r="C118" s="2">
        <v>44350</v>
      </c>
      <c r="D118" s="5">
        <v>251133333</v>
      </c>
      <c r="E118" s="17">
        <f t="shared" si="4"/>
        <v>0.25113333300000001</v>
      </c>
      <c r="F118">
        <f t="shared" si="5"/>
        <v>0.32089287740477995</v>
      </c>
    </row>
    <row r="119" spans="2:6" x14ac:dyDescent="0.25">
      <c r="B119" t="s">
        <v>49</v>
      </c>
      <c r="C119" s="2">
        <v>44351</v>
      </c>
      <c r="D119" s="5">
        <v>125566666</v>
      </c>
      <c r="E119" s="17">
        <f t="shared" si="4"/>
        <v>0.12556666599999999</v>
      </c>
      <c r="F119">
        <f t="shared" si="5"/>
        <v>0.16044643806350051</v>
      </c>
    </row>
    <row r="120" spans="2:6" x14ac:dyDescent="0.25">
      <c r="B120" t="s">
        <v>49</v>
      </c>
      <c r="C120" s="2">
        <v>44393</v>
      </c>
      <c r="D120" s="5">
        <v>233183333</v>
      </c>
      <c r="E120" s="17">
        <f t="shared" si="4"/>
        <v>0.23318333299999999</v>
      </c>
      <c r="F120">
        <f t="shared" si="5"/>
        <v>0.29795674590599636</v>
      </c>
    </row>
    <row r="121" spans="2:6" x14ac:dyDescent="0.25">
      <c r="B121" t="s">
        <v>49</v>
      </c>
      <c r="C121" s="2">
        <v>44407</v>
      </c>
      <c r="D121" s="5">
        <v>125566666</v>
      </c>
      <c r="E121" s="17">
        <f t="shared" si="4"/>
        <v>0.12556666599999999</v>
      </c>
      <c r="F121">
        <f t="shared" si="5"/>
        <v>0.16044643806350051</v>
      </c>
    </row>
    <row r="122" spans="2:6" x14ac:dyDescent="0.25">
      <c r="B122" t="s">
        <v>47</v>
      </c>
      <c r="C122" s="2">
        <v>44409</v>
      </c>
      <c r="D122" s="5">
        <v>24089605</v>
      </c>
      <c r="E122" s="17">
        <f t="shared" si="4"/>
        <v>2.4089605E-2</v>
      </c>
      <c r="F122">
        <f t="shared" si="5"/>
        <v>3.0781189305501607E-2</v>
      </c>
    </row>
    <row r="123" spans="2:6" x14ac:dyDescent="0.25">
      <c r="B123" t="s">
        <v>46</v>
      </c>
      <c r="C123" s="2">
        <v>44409</v>
      </c>
      <c r="D123" s="5">
        <v>94788</v>
      </c>
      <c r="E123" s="17">
        <f t="shared" si="4"/>
        <v>9.4788000000000001E-5</v>
      </c>
      <c r="F123">
        <f t="shared" si="5"/>
        <v>1.2111810766054015E-4</v>
      </c>
    </row>
    <row r="124" spans="2:6" x14ac:dyDescent="0.25">
      <c r="B124" t="s">
        <v>49</v>
      </c>
      <c r="C124" s="2">
        <v>44456</v>
      </c>
      <c r="D124" s="5">
        <v>116591666</v>
      </c>
      <c r="E124" s="17">
        <f t="shared" si="4"/>
        <v>0.116591666</v>
      </c>
      <c r="F124">
        <f t="shared" si="5"/>
        <v>0.14897837231410874</v>
      </c>
    </row>
    <row r="125" spans="2:6" x14ac:dyDescent="0.25">
      <c r="B125" t="s">
        <v>47</v>
      </c>
      <c r="C125" s="2">
        <v>44501</v>
      </c>
      <c r="D125" s="5">
        <v>18893818</v>
      </c>
      <c r="E125" s="17">
        <f t="shared" si="4"/>
        <v>1.8893818E-2</v>
      </c>
      <c r="F125">
        <f t="shared" si="5"/>
        <v>2.4142122237441988E-2</v>
      </c>
    </row>
    <row r="126" spans="2:6" x14ac:dyDescent="0.25">
      <c r="B126" t="s">
        <v>46</v>
      </c>
      <c r="C126" s="2">
        <v>44501</v>
      </c>
      <c r="D126" s="5">
        <v>94788</v>
      </c>
      <c r="E126" s="17">
        <f t="shared" si="4"/>
        <v>9.4788000000000001E-5</v>
      </c>
      <c r="F126">
        <f t="shared" si="5"/>
        <v>1.2111810766054015E-4</v>
      </c>
    </row>
    <row r="127" spans="2:6" x14ac:dyDescent="0.25">
      <c r="B127" t="s">
        <v>49</v>
      </c>
      <c r="C127" s="2">
        <v>44533</v>
      </c>
      <c r="D127" s="5">
        <v>251133333</v>
      </c>
      <c r="E127" s="17">
        <f t="shared" si="4"/>
        <v>0.25113333300000001</v>
      </c>
      <c r="F127">
        <f t="shared" si="5"/>
        <v>0.32089287740477995</v>
      </c>
    </row>
    <row r="128" spans="2:6" x14ac:dyDescent="0.25">
      <c r="B128" t="s">
        <v>49</v>
      </c>
      <c r="C128" s="2">
        <v>44533</v>
      </c>
      <c r="D128" s="5">
        <v>125566666</v>
      </c>
      <c r="E128" s="17">
        <f t="shared" si="4"/>
        <v>0.12556666599999999</v>
      </c>
      <c r="F128">
        <f t="shared" si="5"/>
        <v>0.16044643806350051</v>
      </c>
    </row>
    <row r="129" spans="2:6" x14ac:dyDescent="0.25">
      <c r="B129" t="s">
        <v>49</v>
      </c>
      <c r="C129" s="2">
        <v>44579</v>
      </c>
      <c r="D129" s="5">
        <v>233183333</v>
      </c>
      <c r="E129" s="17">
        <f t="shared" si="4"/>
        <v>0.23318333299999999</v>
      </c>
      <c r="F129">
        <f t="shared" si="5"/>
        <v>0.29795674590599636</v>
      </c>
    </row>
    <row r="130" spans="2:6" x14ac:dyDescent="0.25">
      <c r="B130" t="s">
        <v>49</v>
      </c>
      <c r="C130" s="2">
        <v>44592</v>
      </c>
      <c r="D130" s="5">
        <v>125566666</v>
      </c>
      <c r="E130" s="17">
        <f t="shared" si="4"/>
        <v>0.12556666599999999</v>
      </c>
      <c r="F130">
        <f t="shared" si="5"/>
        <v>0.16044643806350051</v>
      </c>
    </row>
    <row r="131" spans="2:6" x14ac:dyDescent="0.25">
      <c r="B131" t="s">
        <v>46</v>
      </c>
      <c r="C131" s="2">
        <v>44593</v>
      </c>
      <c r="D131" s="5">
        <v>94788</v>
      </c>
      <c r="E131" s="17">
        <f t="shared" si="4"/>
        <v>9.4788000000000001E-5</v>
      </c>
      <c r="F131">
        <f t="shared" si="5"/>
        <v>1.2111810766054015E-4</v>
      </c>
    </row>
    <row r="132" spans="2:6" x14ac:dyDescent="0.25">
      <c r="B132" t="s">
        <v>47</v>
      </c>
      <c r="C132" s="2">
        <v>44593</v>
      </c>
      <c r="D132" s="5">
        <v>15401724</v>
      </c>
      <c r="E132" s="17">
        <f t="shared" si="4"/>
        <v>1.5401724E-2</v>
      </c>
      <c r="F132">
        <f t="shared" si="5"/>
        <v>1.9679998159998366E-2</v>
      </c>
    </row>
    <row r="133" spans="2:6" x14ac:dyDescent="0.25">
      <c r="B133" t="s">
        <v>49</v>
      </c>
      <c r="C133" s="2">
        <v>44638</v>
      </c>
      <c r="D133" s="5">
        <v>116591674</v>
      </c>
      <c r="E133" s="17">
        <f t="shared" si="4"/>
        <v>0.11659167400000001</v>
      </c>
      <c r="F133">
        <f t="shared" si="5"/>
        <v>0.14897838253634005</v>
      </c>
    </row>
    <row r="134" spans="2:6" x14ac:dyDescent="0.25">
      <c r="B134" t="s">
        <v>48</v>
      </c>
      <c r="C134" s="2">
        <v>44681</v>
      </c>
      <c r="D134" s="5">
        <v>13351</v>
      </c>
      <c r="E134" s="17">
        <f t="shared" si="4"/>
        <v>1.3351E-5</v>
      </c>
      <c r="F134">
        <f t="shared" si="5"/>
        <v>1.7059626275223356E-5</v>
      </c>
    </row>
    <row r="135" spans="2:6" x14ac:dyDescent="0.25">
      <c r="B135" t="s">
        <v>46</v>
      </c>
      <c r="C135" s="2">
        <v>44682</v>
      </c>
      <c r="D135" s="5">
        <v>91697</v>
      </c>
      <c r="E135" s="17">
        <f t="shared" si="4"/>
        <v>9.1697E-5</v>
      </c>
      <c r="F135">
        <f t="shared" si="5"/>
        <v>1.1716849303866048E-4</v>
      </c>
    </row>
    <row r="136" spans="2:6" x14ac:dyDescent="0.25">
      <c r="B136" t="s">
        <v>47</v>
      </c>
      <c r="C136" s="2">
        <v>44682</v>
      </c>
      <c r="D136" s="5">
        <v>9857465</v>
      </c>
      <c r="E136" s="17">
        <f t="shared" si="4"/>
        <v>9.8574649999999993E-3</v>
      </c>
      <c r="F136">
        <f t="shared" si="5"/>
        <v>1.259566091836526E-2</v>
      </c>
    </row>
    <row r="137" spans="2:6" x14ac:dyDescent="0.25">
      <c r="B137" t="s">
        <v>49</v>
      </c>
      <c r="C137" s="2">
        <v>44715</v>
      </c>
      <c r="D137" s="5">
        <v>125566666</v>
      </c>
      <c r="E137" s="17">
        <f t="shared" si="4"/>
        <v>0.12556666599999999</v>
      </c>
      <c r="F137">
        <f t="shared" si="5"/>
        <v>0.16044643806350051</v>
      </c>
    </row>
    <row r="138" spans="2:6" x14ac:dyDescent="0.25">
      <c r="B138" t="s">
        <v>49</v>
      </c>
      <c r="C138" s="2">
        <v>44715</v>
      </c>
      <c r="D138" s="5">
        <v>251133333</v>
      </c>
      <c r="E138" s="17">
        <f t="shared" si="4"/>
        <v>0.25113333300000001</v>
      </c>
      <c r="F138">
        <f t="shared" si="5"/>
        <v>0.32089287740477995</v>
      </c>
    </row>
    <row r="139" spans="2:6" x14ac:dyDescent="0.25">
      <c r="B139" t="s">
        <v>49</v>
      </c>
      <c r="C139" s="2">
        <v>44760</v>
      </c>
      <c r="D139" s="5">
        <v>233183333</v>
      </c>
      <c r="E139" s="17">
        <f t="shared" si="4"/>
        <v>0.23318333299999999</v>
      </c>
      <c r="F139">
        <f t="shared" ref="F139:F170" si="6">E139/$H$6</f>
        <v>0.29795674590599636</v>
      </c>
    </row>
    <row r="140" spans="2:6" x14ac:dyDescent="0.25">
      <c r="B140" t="s">
        <v>49</v>
      </c>
      <c r="C140" s="2">
        <v>44771</v>
      </c>
      <c r="D140" s="5">
        <v>125566666</v>
      </c>
      <c r="E140" s="17">
        <f t="shared" ref="E140:E199" si="7">D140/1000000000</f>
        <v>0.12556666599999999</v>
      </c>
      <c r="F140">
        <f t="shared" si="6"/>
        <v>0.16044643806350051</v>
      </c>
    </row>
    <row r="141" spans="2:6" x14ac:dyDescent="0.25">
      <c r="B141" t="s">
        <v>47</v>
      </c>
      <c r="C141" s="2">
        <v>44774</v>
      </c>
      <c r="D141" s="5">
        <v>6988494</v>
      </c>
      <c r="E141" s="17">
        <f t="shared" si="7"/>
        <v>6.9884939999999996E-3</v>
      </c>
      <c r="F141">
        <f t="shared" si="6"/>
        <v>8.929750270889129E-3</v>
      </c>
    </row>
    <row r="142" spans="2:6" x14ac:dyDescent="0.25">
      <c r="B142" t="s">
        <v>46</v>
      </c>
      <c r="C142" s="2">
        <v>44774</v>
      </c>
      <c r="D142" s="5">
        <v>94788</v>
      </c>
      <c r="E142" s="17">
        <f t="shared" si="7"/>
        <v>9.4788000000000001E-5</v>
      </c>
      <c r="F142">
        <f t="shared" si="6"/>
        <v>1.2111810766054015E-4</v>
      </c>
    </row>
    <row r="143" spans="2:6" x14ac:dyDescent="0.25">
      <c r="B143" t="s">
        <v>46</v>
      </c>
      <c r="C143" s="2">
        <v>44866</v>
      </c>
      <c r="D143" s="5">
        <v>94788</v>
      </c>
      <c r="E143" s="17">
        <f t="shared" si="7"/>
        <v>9.4788000000000001E-5</v>
      </c>
      <c r="F143">
        <f t="shared" si="6"/>
        <v>1.2111810766054015E-4</v>
      </c>
    </row>
    <row r="144" spans="2:6" x14ac:dyDescent="0.25">
      <c r="B144" t="s">
        <v>47</v>
      </c>
      <c r="C144" s="2">
        <v>44866</v>
      </c>
      <c r="D144" s="5">
        <v>4604997</v>
      </c>
      <c r="E144" s="17">
        <f t="shared" si="7"/>
        <v>4.6049970000000004E-3</v>
      </c>
      <c r="F144">
        <f t="shared" si="6"/>
        <v>5.8841680637049462E-3</v>
      </c>
    </row>
    <row r="145" spans="2:8" x14ac:dyDescent="0.25">
      <c r="B145" t="s">
        <v>49</v>
      </c>
      <c r="C145" s="2">
        <v>44897</v>
      </c>
      <c r="D145" s="5">
        <v>251133333</v>
      </c>
      <c r="E145" s="17">
        <f t="shared" si="7"/>
        <v>0.25113333300000001</v>
      </c>
      <c r="F145">
        <f t="shared" si="6"/>
        <v>0.32089287740477995</v>
      </c>
    </row>
    <row r="146" spans="2:8" x14ac:dyDescent="0.25">
      <c r="B146" t="s">
        <v>49</v>
      </c>
      <c r="C146" s="2">
        <v>44897</v>
      </c>
      <c r="D146" s="5">
        <v>125566666</v>
      </c>
      <c r="E146" s="17">
        <f t="shared" si="7"/>
        <v>0.12556666599999999</v>
      </c>
      <c r="F146">
        <f t="shared" si="6"/>
        <v>0.16044643806350051</v>
      </c>
      <c r="H146" s="5"/>
    </row>
    <row r="147" spans="2:8" x14ac:dyDescent="0.25">
      <c r="B147" t="s">
        <v>49</v>
      </c>
      <c r="C147" s="2">
        <v>44944</v>
      </c>
      <c r="D147" s="5">
        <v>233183337</v>
      </c>
      <c r="E147" s="17">
        <f t="shared" si="7"/>
        <v>0.23318333699999999</v>
      </c>
      <c r="F147">
        <f t="shared" si="6"/>
        <v>0.297956751017112</v>
      </c>
    </row>
    <row r="148" spans="2:8" x14ac:dyDescent="0.25">
      <c r="B148" t="s">
        <v>49</v>
      </c>
      <c r="C148" s="2">
        <v>44957</v>
      </c>
      <c r="D148" s="5">
        <v>125566666</v>
      </c>
      <c r="E148" s="17">
        <f t="shared" si="7"/>
        <v>0.12556666599999999</v>
      </c>
      <c r="F148">
        <f t="shared" si="6"/>
        <v>0.16044643806350051</v>
      </c>
    </row>
    <row r="149" spans="2:8" x14ac:dyDescent="0.25">
      <c r="B149" t="s">
        <v>46</v>
      </c>
      <c r="C149" s="2">
        <v>44958</v>
      </c>
      <c r="D149" s="5">
        <v>94788</v>
      </c>
      <c r="E149" s="17">
        <f t="shared" si="7"/>
        <v>9.4788000000000001E-5</v>
      </c>
      <c r="F149">
        <f t="shared" si="6"/>
        <v>1.2111810766054015E-4</v>
      </c>
    </row>
    <row r="150" spans="2:8" x14ac:dyDescent="0.25">
      <c r="B150" t="s">
        <v>47</v>
      </c>
      <c r="C150" s="2">
        <v>44958</v>
      </c>
      <c r="D150" s="5">
        <v>3846442</v>
      </c>
      <c r="E150" s="17">
        <f t="shared" si="7"/>
        <v>3.8464419999999998E-3</v>
      </c>
      <c r="F150">
        <f t="shared" si="6"/>
        <v>4.9149024799133153E-3</v>
      </c>
    </row>
    <row r="151" spans="2:8" x14ac:dyDescent="0.25">
      <c r="B151" t="s">
        <v>48</v>
      </c>
      <c r="C151" s="2">
        <v>45046</v>
      </c>
      <c r="D151" s="5">
        <v>13351</v>
      </c>
      <c r="E151" s="17">
        <f t="shared" si="7"/>
        <v>1.3351E-5</v>
      </c>
      <c r="F151">
        <f t="shared" si="6"/>
        <v>1.7059626275223356E-5</v>
      </c>
    </row>
    <row r="152" spans="2:8" x14ac:dyDescent="0.25">
      <c r="B152" t="s">
        <v>46</v>
      </c>
      <c r="C152" s="2">
        <v>45047</v>
      </c>
      <c r="D152" s="5">
        <v>91697</v>
      </c>
      <c r="E152" s="17">
        <f t="shared" si="7"/>
        <v>9.1697E-5</v>
      </c>
      <c r="F152">
        <f t="shared" si="6"/>
        <v>1.1716849303866048E-4</v>
      </c>
    </row>
    <row r="153" spans="2:8" x14ac:dyDescent="0.25">
      <c r="B153" t="s">
        <v>47</v>
      </c>
      <c r="C153" s="2">
        <v>45047</v>
      </c>
      <c r="D153" s="5">
        <v>2571881</v>
      </c>
      <c r="E153" s="17">
        <f t="shared" si="7"/>
        <v>2.5718809999999998E-3</v>
      </c>
      <c r="F153">
        <f t="shared" si="6"/>
        <v>3.2862953100402754E-3</v>
      </c>
    </row>
    <row r="154" spans="2:8" x14ac:dyDescent="0.25">
      <c r="B154" t="s">
        <v>49</v>
      </c>
      <c r="C154" s="2">
        <v>45079</v>
      </c>
      <c r="D154" s="5">
        <v>251133333</v>
      </c>
      <c r="E154" s="17">
        <f t="shared" si="7"/>
        <v>0.25113333300000001</v>
      </c>
      <c r="F154">
        <f t="shared" si="6"/>
        <v>0.32089287740477995</v>
      </c>
    </row>
    <row r="155" spans="2:8" x14ac:dyDescent="0.25">
      <c r="B155" t="s">
        <v>49</v>
      </c>
      <c r="C155" s="2">
        <v>45079</v>
      </c>
      <c r="D155" s="5">
        <v>125566674</v>
      </c>
      <c r="E155" s="17">
        <f t="shared" si="7"/>
        <v>0.12556667399999999</v>
      </c>
      <c r="F155">
        <f t="shared" si="6"/>
        <v>0.16044644828573179</v>
      </c>
    </row>
    <row r="156" spans="2:8" x14ac:dyDescent="0.25">
      <c r="B156" t="s">
        <v>49</v>
      </c>
      <c r="C156" s="2">
        <v>45138</v>
      </c>
      <c r="D156" s="5">
        <v>125566674</v>
      </c>
      <c r="E156" s="17">
        <f t="shared" si="7"/>
        <v>0.12556667399999999</v>
      </c>
      <c r="F156">
        <f t="shared" si="6"/>
        <v>0.16044644828573179</v>
      </c>
    </row>
    <row r="157" spans="2:8" x14ac:dyDescent="0.25">
      <c r="B157" t="s">
        <v>46</v>
      </c>
      <c r="C157" s="2">
        <v>45139</v>
      </c>
      <c r="D157" s="5">
        <v>94788</v>
      </c>
      <c r="E157" s="17">
        <f t="shared" si="7"/>
        <v>9.4788000000000001E-5</v>
      </c>
      <c r="F157">
        <f t="shared" si="6"/>
        <v>1.2111810766054015E-4</v>
      </c>
    </row>
    <row r="158" spans="2:8" x14ac:dyDescent="0.25">
      <c r="B158" t="s">
        <v>47</v>
      </c>
      <c r="C158" s="2">
        <v>45139</v>
      </c>
      <c r="D158" s="5">
        <v>2004766</v>
      </c>
      <c r="E158" s="17">
        <f t="shared" si="7"/>
        <v>2.0047659999999998E-3</v>
      </c>
      <c r="F158">
        <f t="shared" si="6"/>
        <v>2.5616477214646413E-3</v>
      </c>
    </row>
    <row r="159" spans="2:8" x14ac:dyDescent="0.25">
      <c r="B159" t="s">
        <v>46</v>
      </c>
      <c r="C159" s="2">
        <v>45231</v>
      </c>
      <c r="D159" s="5">
        <v>94788</v>
      </c>
      <c r="E159" s="17">
        <f t="shared" si="7"/>
        <v>9.4788000000000001E-5</v>
      </c>
      <c r="F159">
        <f t="shared" si="6"/>
        <v>1.2111810766054015E-4</v>
      </c>
    </row>
    <row r="160" spans="2:8" x14ac:dyDescent="0.25">
      <c r="B160" t="s">
        <v>47</v>
      </c>
      <c r="C160" s="2">
        <v>45231</v>
      </c>
      <c r="D160" s="5">
        <v>1329287</v>
      </c>
      <c r="E160" s="17">
        <f t="shared" si="7"/>
        <v>1.329287E-3</v>
      </c>
      <c r="F160">
        <f t="shared" si="6"/>
        <v>1.6985348986976877E-3</v>
      </c>
    </row>
    <row r="161" spans="2:6" x14ac:dyDescent="0.25">
      <c r="B161" t="s">
        <v>49</v>
      </c>
      <c r="C161" s="2">
        <v>45261</v>
      </c>
      <c r="D161" s="5">
        <v>251133333</v>
      </c>
      <c r="E161" s="17">
        <f t="shared" si="7"/>
        <v>0.25113333300000001</v>
      </c>
      <c r="F161">
        <f t="shared" si="6"/>
        <v>0.32089287740477995</v>
      </c>
    </row>
    <row r="162" spans="2:6" x14ac:dyDescent="0.25">
      <c r="B162" t="s">
        <v>46</v>
      </c>
      <c r="C162" s="2">
        <v>45323</v>
      </c>
      <c r="D162" s="5">
        <v>94700</v>
      </c>
      <c r="E162" s="17">
        <f t="shared" si="7"/>
        <v>9.4699999999999998E-5</v>
      </c>
      <c r="F162">
        <f t="shared" si="6"/>
        <v>1.21005663116145E-4</v>
      </c>
    </row>
    <row r="163" spans="2:6" x14ac:dyDescent="0.25">
      <c r="B163" t="s">
        <v>47</v>
      </c>
      <c r="C163" s="2">
        <v>45323</v>
      </c>
      <c r="D163" s="5">
        <v>880763</v>
      </c>
      <c r="E163" s="17">
        <f t="shared" si="7"/>
        <v>8.8076300000000001E-4</v>
      </c>
      <c r="F163">
        <f t="shared" si="6"/>
        <v>1.1254203892625684E-3</v>
      </c>
    </row>
    <row r="164" spans="2:6" x14ac:dyDescent="0.25">
      <c r="B164" t="s">
        <v>48</v>
      </c>
      <c r="C164" s="2">
        <v>45412</v>
      </c>
      <c r="D164" s="5">
        <v>13351</v>
      </c>
      <c r="E164" s="17">
        <f t="shared" si="7"/>
        <v>1.3351E-5</v>
      </c>
      <c r="F164">
        <f t="shared" si="6"/>
        <v>1.7059626275223356E-5</v>
      </c>
    </row>
    <row r="165" spans="2:6" x14ac:dyDescent="0.25">
      <c r="B165" t="s">
        <v>46</v>
      </c>
      <c r="C165" s="2">
        <v>45413</v>
      </c>
      <c r="D165" s="5">
        <v>92474</v>
      </c>
      <c r="E165" s="17">
        <f t="shared" si="7"/>
        <v>9.2473999999999996E-5</v>
      </c>
      <c r="F165">
        <f t="shared" si="6"/>
        <v>1.1816132725451312E-4</v>
      </c>
    </row>
    <row r="166" spans="2:6" x14ac:dyDescent="0.25">
      <c r="B166" t="s">
        <v>47</v>
      </c>
      <c r="C166" s="2">
        <v>45413</v>
      </c>
      <c r="D166" s="5">
        <v>648418</v>
      </c>
      <c r="E166" s="17">
        <f t="shared" si="7"/>
        <v>6.48418E-4</v>
      </c>
      <c r="F166">
        <f t="shared" si="6"/>
        <v>8.2853484758653125E-4</v>
      </c>
    </row>
    <row r="167" spans="2:6" x14ac:dyDescent="0.25">
      <c r="B167" t="s">
        <v>49</v>
      </c>
      <c r="C167" s="2">
        <v>45446</v>
      </c>
      <c r="D167" s="5">
        <v>251133337</v>
      </c>
      <c r="E167" s="17">
        <f t="shared" si="7"/>
        <v>0.25113333700000001</v>
      </c>
      <c r="F167">
        <f t="shared" si="6"/>
        <v>0.32089288251589559</v>
      </c>
    </row>
    <row r="168" spans="2:6" x14ac:dyDescent="0.25">
      <c r="B168" t="s">
        <v>46</v>
      </c>
      <c r="C168" s="2">
        <v>45505</v>
      </c>
      <c r="D168" s="5">
        <v>94529</v>
      </c>
      <c r="E168" s="17">
        <f t="shared" si="7"/>
        <v>9.4529000000000002E-5</v>
      </c>
      <c r="F168">
        <f t="shared" si="6"/>
        <v>1.2078716292192261E-4</v>
      </c>
    </row>
    <row r="169" spans="2:6" x14ac:dyDescent="0.25">
      <c r="B169" t="s">
        <v>47</v>
      </c>
      <c r="C169" s="2">
        <v>45505</v>
      </c>
      <c r="D169" s="5">
        <v>237753</v>
      </c>
      <c r="E169" s="17">
        <f t="shared" si="7"/>
        <v>2.37753E-4</v>
      </c>
      <c r="F169">
        <f t="shared" si="6"/>
        <v>3.0379577004068447E-4</v>
      </c>
    </row>
    <row r="170" spans="2:6" x14ac:dyDescent="0.25">
      <c r="B170" t="s">
        <v>46</v>
      </c>
      <c r="C170" s="2">
        <v>45597</v>
      </c>
      <c r="D170" s="5">
        <v>94529</v>
      </c>
      <c r="E170" s="17">
        <f t="shared" si="7"/>
        <v>9.4529000000000002E-5</v>
      </c>
      <c r="F170">
        <f t="shared" si="6"/>
        <v>1.2078716292192261E-4</v>
      </c>
    </row>
    <row r="171" spans="2:6" x14ac:dyDescent="0.25">
      <c r="B171" t="s">
        <v>46</v>
      </c>
      <c r="C171" s="2">
        <v>45689</v>
      </c>
      <c r="D171" s="5">
        <v>94616</v>
      </c>
      <c r="E171" s="17">
        <f t="shared" si="7"/>
        <v>9.4616000000000003E-5</v>
      </c>
      <c r="F171">
        <f t="shared" ref="F171:F199" si="8">E171/$H$6</f>
        <v>1.2089832968740417E-4</v>
      </c>
    </row>
    <row r="172" spans="2:6" x14ac:dyDescent="0.25">
      <c r="B172" t="s">
        <v>48</v>
      </c>
      <c r="C172" s="2">
        <v>45777</v>
      </c>
      <c r="D172" s="5">
        <v>13351</v>
      </c>
      <c r="E172" s="17">
        <f t="shared" si="7"/>
        <v>1.3351E-5</v>
      </c>
      <c r="F172">
        <f t="shared" si="8"/>
        <v>1.7059626275223356E-5</v>
      </c>
    </row>
    <row r="173" spans="2:6" x14ac:dyDescent="0.25">
      <c r="B173" t="s">
        <v>46</v>
      </c>
      <c r="C173" s="2">
        <v>45778</v>
      </c>
      <c r="D173" s="5">
        <v>91697</v>
      </c>
      <c r="E173" s="17">
        <f t="shared" si="7"/>
        <v>9.1697E-5</v>
      </c>
      <c r="F173">
        <f t="shared" si="8"/>
        <v>1.1716849303866048E-4</v>
      </c>
    </row>
    <row r="174" spans="2:6" x14ac:dyDescent="0.25">
      <c r="B174" t="s">
        <v>46</v>
      </c>
      <c r="C174" s="2">
        <v>45870</v>
      </c>
      <c r="D174" s="5">
        <v>94788</v>
      </c>
      <c r="E174" s="17">
        <f t="shared" si="7"/>
        <v>9.4788000000000001E-5</v>
      </c>
      <c r="F174">
        <f t="shared" si="8"/>
        <v>1.2111810766054015E-4</v>
      </c>
    </row>
    <row r="175" spans="2:6" x14ac:dyDescent="0.25">
      <c r="B175" t="s">
        <v>46</v>
      </c>
      <c r="C175" s="2">
        <v>45962</v>
      </c>
      <c r="D175" s="5">
        <v>94788</v>
      </c>
      <c r="E175" s="17">
        <f t="shared" si="7"/>
        <v>9.4788000000000001E-5</v>
      </c>
      <c r="F175">
        <f t="shared" si="8"/>
        <v>1.2111810766054015E-4</v>
      </c>
    </row>
    <row r="176" spans="2:6" x14ac:dyDescent="0.25">
      <c r="B176" t="s">
        <v>46</v>
      </c>
      <c r="C176" s="2">
        <v>46054</v>
      </c>
      <c r="D176" s="5">
        <v>94788</v>
      </c>
      <c r="E176" s="17">
        <f t="shared" si="7"/>
        <v>9.4788000000000001E-5</v>
      </c>
      <c r="F176">
        <f t="shared" si="8"/>
        <v>1.2111810766054015E-4</v>
      </c>
    </row>
    <row r="177" spans="2:6" x14ac:dyDescent="0.25">
      <c r="B177" t="s">
        <v>48</v>
      </c>
      <c r="C177" s="2">
        <v>46142</v>
      </c>
      <c r="D177" s="5">
        <v>13351</v>
      </c>
      <c r="E177" s="17">
        <f t="shared" si="7"/>
        <v>1.3351E-5</v>
      </c>
      <c r="F177">
        <f t="shared" si="8"/>
        <v>1.7059626275223356E-5</v>
      </c>
    </row>
    <row r="178" spans="2:6" x14ac:dyDescent="0.25">
      <c r="B178" t="s">
        <v>46</v>
      </c>
      <c r="C178" s="2">
        <v>46143</v>
      </c>
      <c r="D178" s="5">
        <v>91697</v>
      </c>
      <c r="E178" s="17">
        <f t="shared" si="7"/>
        <v>9.1697E-5</v>
      </c>
      <c r="F178">
        <f t="shared" si="8"/>
        <v>1.1716849303866048E-4</v>
      </c>
    </row>
    <row r="179" spans="2:6" x14ac:dyDescent="0.25">
      <c r="B179" t="s">
        <v>46</v>
      </c>
      <c r="C179" s="2">
        <v>46235</v>
      </c>
      <c r="D179" s="5">
        <v>94788</v>
      </c>
      <c r="E179" s="17">
        <f t="shared" si="7"/>
        <v>9.4788000000000001E-5</v>
      </c>
      <c r="F179">
        <f t="shared" si="8"/>
        <v>1.2111810766054015E-4</v>
      </c>
    </row>
    <row r="180" spans="2:6" x14ac:dyDescent="0.25">
      <c r="B180" t="s">
        <v>46</v>
      </c>
      <c r="C180" s="2">
        <v>46327</v>
      </c>
      <c r="D180" s="5">
        <v>94788</v>
      </c>
      <c r="E180" s="17">
        <f t="shared" si="7"/>
        <v>9.4788000000000001E-5</v>
      </c>
      <c r="F180">
        <f t="shared" si="8"/>
        <v>1.2111810766054015E-4</v>
      </c>
    </row>
    <row r="181" spans="2:6" x14ac:dyDescent="0.25">
      <c r="B181" t="s">
        <v>46</v>
      </c>
      <c r="C181" s="2">
        <v>46419</v>
      </c>
      <c r="D181" s="5">
        <v>94788</v>
      </c>
      <c r="E181" s="17">
        <f t="shared" si="7"/>
        <v>9.4788000000000001E-5</v>
      </c>
      <c r="F181">
        <f t="shared" si="8"/>
        <v>1.2111810766054015E-4</v>
      </c>
    </row>
    <row r="182" spans="2:6" x14ac:dyDescent="0.25">
      <c r="B182" t="s">
        <v>48</v>
      </c>
      <c r="C182" s="2">
        <v>46507</v>
      </c>
      <c r="D182" s="5">
        <v>13351</v>
      </c>
      <c r="E182" s="17">
        <f t="shared" si="7"/>
        <v>1.3351E-5</v>
      </c>
      <c r="F182">
        <f t="shared" si="8"/>
        <v>1.7059626275223356E-5</v>
      </c>
    </row>
    <row r="183" spans="2:6" x14ac:dyDescent="0.25">
      <c r="B183" t="s">
        <v>46</v>
      </c>
      <c r="C183" s="2">
        <v>46508</v>
      </c>
      <c r="D183" s="5">
        <v>91697</v>
      </c>
      <c r="E183" s="17">
        <f t="shared" si="7"/>
        <v>9.1697E-5</v>
      </c>
      <c r="F183">
        <f t="shared" si="8"/>
        <v>1.1716849303866048E-4</v>
      </c>
    </row>
    <row r="184" spans="2:6" x14ac:dyDescent="0.25">
      <c r="B184" t="s">
        <v>46</v>
      </c>
      <c r="C184" s="2">
        <v>46600</v>
      </c>
      <c r="D184" s="5">
        <v>94788</v>
      </c>
      <c r="E184" s="17">
        <f t="shared" si="7"/>
        <v>9.4788000000000001E-5</v>
      </c>
      <c r="F184">
        <f t="shared" si="8"/>
        <v>1.2111810766054015E-4</v>
      </c>
    </row>
    <row r="185" spans="2:6" x14ac:dyDescent="0.25">
      <c r="B185" t="s">
        <v>46</v>
      </c>
      <c r="C185" s="2">
        <v>46692</v>
      </c>
      <c r="D185" s="5">
        <v>94788</v>
      </c>
      <c r="E185" s="17">
        <f t="shared" si="7"/>
        <v>9.4788000000000001E-5</v>
      </c>
      <c r="F185">
        <f t="shared" si="8"/>
        <v>1.2111810766054015E-4</v>
      </c>
    </row>
    <row r="186" spans="2:6" x14ac:dyDescent="0.25">
      <c r="B186" t="s">
        <v>46</v>
      </c>
      <c r="C186" s="2">
        <v>46784</v>
      </c>
      <c r="D186" s="5">
        <v>94700</v>
      </c>
      <c r="E186" s="17">
        <f t="shared" si="7"/>
        <v>9.4699999999999998E-5</v>
      </c>
      <c r="F186">
        <f t="shared" si="8"/>
        <v>1.21005663116145E-4</v>
      </c>
    </row>
    <row r="187" spans="2:6" x14ac:dyDescent="0.25">
      <c r="B187" t="s">
        <v>48</v>
      </c>
      <c r="C187" s="2">
        <v>46873</v>
      </c>
      <c r="D187" s="5">
        <v>13351</v>
      </c>
      <c r="E187" s="17">
        <f t="shared" si="7"/>
        <v>1.3351E-5</v>
      </c>
      <c r="F187">
        <f t="shared" si="8"/>
        <v>1.7059626275223356E-5</v>
      </c>
    </row>
    <row r="188" spans="2:6" x14ac:dyDescent="0.25">
      <c r="B188" t="s">
        <v>46</v>
      </c>
      <c r="C188" s="2">
        <v>46874</v>
      </c>
      <c r="D188" s="5">
        <v>92474</v>
      </c>
      <c r="E188" s="17">
        <f t="shared" si="7"/>
        <v>9.2473999999999996E-5</v>
      </c>
      <c r="F188">
        <f t="shared" si="8"/>
        <v>1.1816132725451312E-4</v>
      </c>
    </row>
    <row r="189" spans="2:6" x14ac:dyDescent="0.25">
      <c r="B189" t="s">
        <v>46</v>
      </c>
      <c r="C189" s="2">
        <v>46966</v>
      </c>
      <c r="D189" s="5">
        <v>94529</v>
      </c>
      <c r="E189" s="17">
        <f t="shared" si="7"/>
        <v>9.4529000000000002E-5</v>
      </c>
      <c r="F189">
        <f t="shared" si="8"/>
        <v>1.2078716292192261E-4</v>
      </c>
    </row>
    <row r="190" spans="2:6" x14ac:dyDescent="0.25">
      <c r="B190" t="s">
        <v>46</v>
      </c>
      <c r="C190" s="2">
        <v>47058</v>
      </c>
      <c r="D190" s="5">
        <v>94529</v>
      </c>
      <c r="E190" s="17">
        <f t="shared" si="7"/>
        <v>9.4529000000000002E-5</v>
      </c>
      <c r="F190">
        <f t="shared" si="8"/>
        <v>1.2078716292192261E-4</v>
      </c>
    </row>
    <row r="191" spans="2:6" x14ac:dyDescent="0.25">
      <c r="B191" t="s">
        <v>46</v>
      </c>
      <c r="C191" s="2">
        <v>47150</v>
      </c>
      <c r="D191" s="5">
        <v>94616</v>
      </c>
      <c r="E191" s="17">
        <f t="shared" si="7"/>
        <v>9.4616000000000003E-5</v>
      </c>
      <c r="F191">
        <f t="shared" si="8"/>
        <v>1.2089832968740417E-4</v>
      </c>
    </row>
    <row r="192" spans="2:6" x14ac:dyDescent="0.25">
      <c r="B192" t="s">
        <v>48</v>
      </c>
      <c r="C192" s="2">
        <v>47238</v>
      </c>
      <c r="D192" s="5">
        <v>13351</v>
      </c>
      <c r="E192" s="17">
        <f t="shared" si="7"/>
        <v>1.3351E-5</v>
      </c>
      <c r="F192">
        <f t="shared" si="8"/>
        <v>1.7059626275223356E-5</v>
      </c>
    </row>
    <row r="193" spans="2:7" x14ac:dyDescent="0.25">
      <c r="B193" t="s">
        <v>46</v>
      </c>
      <c r="C193" s="2">
        <v>47239</v>
      </c>
      <c r="D193" s="5">
        <v>91697</v>
      </c>
      <c r="E193" s="17">
        <f t="shared" si="7"/>
        <v>9.1697E-5</v>
      </c>
      <c r="F193">
        <f t="shared" si="8"/>
        <v>1.1716849303866048E-4</v>
      </c>
    </row>
    <row r="194" spans="2:7" x14ac:dyDescent="0.25">
      <c r="B194" t="s">
        <v>46</v>
      </c>
      <c r="C194" s="2">
        <v>47331</v>
      </c>
      <c r="D194" s="5">
        <v>94788</v>
      </c>
      <c r="E194" s="17">
        <f t="shared" si="7"/>
        <v>9.4788000000000001E-5</v>
      </c>
      <c r="F194">
        <f t="shared" si="8"/>
        <v>1.2111810766054015E-4</v>
      </c>
    </row>
    <row r="195" spans="2:7" x14ac:dyDescent="0.25">
      <c r="B195" t="s">
        <v>46</v>
      </c>
      <c r="C195" s="2">
        <v>47423</v>
      </c>
      <c r="D195" s="5">
        <v>94788</v>
      </c>
      <c r="E195" s="17">
        <f t="shared" si="7"/>
        <v>9.4788000000000001E-5</v>
      </c>
      <c r="F195">
        <f t="shared" si="8"/>
        <v>1.2111810766054015E-4</v>
      </c>
    </row>
    <row r="196" spans="2:7" x14ac:dyDescent="0.25">
      <c r="B196" t="s">
        <v>46</v>
      </c>
      <c r="C196" s="2">
        <v>47515</v>
      </c>
      <c r="D196" s="5">
        <v>94788</v>
      </c>
      <c r="E196" s="17">
        <f t="shared" si="7"/>
        <v>9.4788000000000001E-5</v>
      </c>
      <c r="F196">
        <f t="shared" si="8"/>
        <v>1.2111810766054015E-4</v>
      </c>
    </row>
    <row r="197" spans="2:7" x14ac:dyDescent="0.25">
      <c r="B197" t="s">
        <v>48</v>
      </c>
      <c r="C197" s="2">
        <v>47603</v>
      </c>
      <c r="D197" s="5">
        <v>13351</v>
      </c>
      <c r="E197" s="17">
        <f t="shared" si="7"/>
        <v>1.3351E-5</v>
      </c>
      <c r="F197">
        <f t="shared" si="8"/>
        <v>1.7059626275223356E-5</v>
      </c>
    </row>
    <row r="198" spans="2:7" x14ac:dyDescent="0.25">
      <c r="B198" t="s">
        <v>46</v>
      </c>
      <c r="C198" s="2">
        <v>47604</v>
      </c>
      <c r="D198" s="5">
        <v>91697</v>
      </c>
      <c r="E198" s="17">
        <f t="shared" si="7"/>
        <v>9.1697E-5</v>
      </c>
      <c r="F198">
        <f t="shared" si="8"/>
        <v>1.1716849303866048E-4</v>
      </c>
    </row>
    <row r="199" spans="2:7" x14ac:dyDescent="0.25">
      <c r="B199" t="s">
        <v>46</v>
      </c>
      <c r="C199" s="2">
        <v>47696</v>
      </c>
      <c r="D199" s="5">
        <v>94788</v>
      </c>
      <c r="E199" s="17">
        <f t="shared" si="7"/>
        <v>9.4788000000000001E-5</v>
      </c>
      <c r="F199">
        <f t="shared" si="8"/>
        <v>1.2111810766054015E-4</v>
      </c>
    </row>
    <row r="200" spans="2:7" x14ac:dyDescent="0.25">
      <c r="E200" s="17"/>
    </row>
    <row r="201" spans="2:7" x14ac:dyDescent="0.25">
      <c r="B201" t="s">
        <v>56</v>
      </c>
      <c r="D201" s="27">
        <f>SUM(D11:D199)</f>
        <v>17192486398</v>
      </c>
      <c r="E201" s="17">
        <f>D201/1000000000</f>
        <v>17.192486398</v>
      </c>
      <c r="F201" s="17">
        <f>E201/$H$6</f>
        <v>21.968196591396971</v>
      </c>
      <c r="G201" s="29"/>
    </row>
    <row r="202" spans="2:7" x14ac:dyDescent="0.25">
      <c r="D202" s="5"/>
      <c r="E202" s="29"/>
    </row>
    <row r="203" spans="2:7" x14ac:dyDescent="0.25">
      <c r="B203" t="s">
        <v>50</v>
      </c>
      <c r="C203" t="s">
        <v>42</v>
      </c>
    </row>
    <row r="204" spans="2:7" x14ac:dyDescent="0.25">
      <c r="B204" t="s">
        <v>48</v>
      </c>
      <c r="C204" t="s">
        <v>51</v>
      </c>
    </row>
    <row r="205" spans="2:7" x14ac:dyDescent="0.25">
      <c r="B205" t="s">
        <v>49</v>
      </c>
      <c r="C205" t="s">
        <v>52</v>
      </c>
    </row>
    <row r="206" spans="2:7" x14ac:dyDescent="0.25">
      <c r="B206" t="s">
        <v>46</v>
      </c>
      <c r="C206" t="s">
        <v>53</v>
      </c>
    </row>
    <row r="207" spans="2:7" x14ac:dyDescent="0.25">
      <c r="B207" t="s">
        <v>45</v>
      </c>
      <c r="C207" t="s">
        <v>54</v>
      </c>
    </row>
    <row r="208" spans="2:7" x14ac:dyDescent="0.25">
      <c r="B208" t="s">
        <v>47</v>
      </c>
      <c r="C208" t="s">
        <v>55</v>
      </c>
    </row>
  </sheetData>
  <mergeCells count="1">
    <mergeCell ref="B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Tables for paper</vt:lpstr>
      <vt:lpstr>Consolidated</vt:lpstr>
      <vt:lpstr>Pivot</vt:lpstr>
      <vt:lpstr>Stata</vt:lpstr>
      <vt:lpstr>Third programme</vt:lpstr>
      <vt:lpstr>T-Bills</vt:lpstr>
      <vt:lpstr>Bonds (Non-ECB)</vt:lpstr>
      <vt:lpstr>Bonds (ECB)</vt:lpstr>
      <vt:lpstr>IMF</vt:lpstr>
      <vt:lpstr>EFSF</vt:lpstr>
      <vt:lpstr>GLF</vt:lpstr>
      <vt:lpstr>Bank of Greece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j.schumacher</dc:creator>
  <cp:lastModifiedBy>j.schumacher</cp:lastModifiedBy>
  <dcterms:created xsi:type="dcterms:W3CDTF">2015-07-23T07:16:49Z</dcterms:created>
  <dcterms:modified xsi:type="dcterms:W3CDTF">2015-10-15T19:57:14Z</dcterms:modified>
</cp:coreProperties>
</file>